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GitHub\MAF105\maf105.github.io\Exercicios\Lista2\"/>
    </mc:Choice>
  </mc:AlternateContent>
  <bookViews>
    <workbookView xWindow="0" yWindow="0" windowWidth="24000" windowHeight="9735" activeTab="6"/>
  </bookViews>
  <sheets>
    <sheet name="ex4" sheetId="1" r:id="rId1"/>
    <sheet name="ex6" sheetId="2" r:id="rId2"/>
    <sheet name="ex7" sheetId="3" r:id="rId3"/>
    <sheet name="ex9" sheetId="4" r:id="rId4"/>
    <sheet name="ex11" sheetId="5" r:id="rId5"/>
    <sheet name="ex16" sheetId="6" r:id="rId6"/>
    <sheet name="ex18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7" l="1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4" i="7"/>
  <c r="K3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2" i="7"/>
  <c r="M3" i="7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2" i="7"/>
  <c r="Q1" i="4"/>
  <c r="E21" i="3"/>
  <c r="E19" i="3"/>
  <c r="B20" i="3"/>
  <c r="B21" i="3"/>
  <c r="B22" i="3"/>
  <c r="B19" i="3"/>
  <c r="A20" i="3"/>
  <c r="A19" i="3"/>
  <c r="D9" i="3"/>
  <c r="D10" i="3" s="1"/>
  <c r="C10" i="3"/>
  <c r="C11" i="3"/>
  <c r="C12" i="3"/>
  <c r="C9" i="3"/>
  <c r="C13" i="3" s="1"/>
  <c r="D3" i="3"/>
  <c r="D6" i="3" s="1"/>
  <c r="C4" i="3"/>
  <c r="D4" i="3" s="1"/>
  <c r="C5" i="3"/>
  <c r="D5" i="3" s="1"/>
  <c r="C3" i="3"/>
  <c r="C6" i="3" s="1"/>
  <c r="M10" i="2"/>
  <c r="M11" i="2"/>
  <c r="M12" i="2"/>
  <c r="M13" i="2"/>
  <c r="M9" i="2"/>
  <c r="L14" i="2"/>
  <c r="L9" i="2" a="1"/>
  <c r="L9" i="2" s="1"/>
  <c r="K10" i="2"/>
  <c r="K11" i="2"/>
  <c r="K12" i="2"/>
  <c r="K13" i="2"/>
  <c r="K9" i="2"/>
  <c r="H16" i="2"/>
  <c r="H12" i="2"/>
  <c r="H11" i="2"/>
  <c r="H10" i="2"/>
  <c r="H9" i="2"/>
  <c r="H13" i="2"/>
  <c r="H14" i="2" s="1"/>
  <c r="D2" i="2"/>
  <c r="E2" i="2"/>
  <c r="F2" i="2"/>
  <c r="G2" i="2"/>
  <c r="H2" i="2"/>
  <c r="D3" i="2"/>
  <c r="E3" i="2"/>
  <c r="F3" i="2"/>
  <c r="G3" i="2"/>
  <c r="H3" i="2"/>
  <c r="D4" i="2"/>
  <c r="E4" i="2"/>
  <c r="F4" i="2"/>
  <c r="G4" i="2"/>
  <c r="H4" i="2"/>
  <c r="D5" i="2"/>
  <c r="E5" i="2"/>
  <c r="F5" i="2"/>
  <c r="G5" i="2"/>
  <c r="H5" i="2"/>
  <c r="D6" i="2"/>
  <c r="E6" i="2"/>
  <c r="F6" i="2"/>
  <c r="G6" i="2"/>
  <c r="H6" i="2"/>
  <c r="H1" i="2"/>
  <c r="G1" i="2"/>
  <c r="F1" i="2"/>
  <c r="E1" i="2"/>
  <c r="D1" i="2"/>
  <c r="I17" i="1"/>
  <c r="I11" i="1"/>
  <c r="I12" i="1"/>
  <c r="I13" i="1"/>
  <c r="I14" i="1"/>
  <c r="I15" i="1"/>
  <c r="I16" i="1"/>
  <c r="I10" i="1"/>
  <c r="H17" i="1"/>
  <c r="H10" i="1" a="1"/>
  <c r="H10" i="1" s="1"/>
  <c r="G11" i="1"/>
  <c r="G12" i="1"/>
  <c r="G13" i="1"/>
  <c r="G14" i="1"/>
  <c r="G15" i="1"/>
  <c r="G16" i="1"/>
  <c r="G10" i="1"/>
  <c r="D17" i="1"/>
  <c r="D13" i="1"/>
  <c r="D14" i="1" s="1"/>
  <c r="D15" i="1" s="1"/>
  <c r="D12" i="1"/>
  <c r="D11" i="1"/>
  <c r="D10" i="1"/>
  <c r="D11" i="3" l="1"/>
  <c r="E10" i="3"/>
  <c r="E9" i="3"/>
  <c r="L12" i="2"/>
  <c r="L10" i="2"/>
  <c r="L11" i="2"/>
  <c r="L13" i="2"/>
  <c r="H15" i="2"/>
  <c r="H13" i="1"/>
  <c r="H16" i="1"/>
  <c r="H12" i="1"/>
  <c r="H15" i="1"/>
  <c r="H11" i="1"/>
  <c r="H14" i="1"/>
  <c r="D16" i="1"/>
  <c r="E11" i="3" l="1"/>
  <c r="D12" i="3"/>
  <c r="M14" i="2"/>
</calcChain>
</file>

<file path=xl/sharedStrings.xml><?xml version="1.0" encoding="utf-8"?>
<sst xmlns="http://schemas.openxmlformats.org/spreadsheetml/2006/main" count="355" uniqueCount="129">
  <si>
    <t>Erros de impressão da primeira página de um jornal</t>
  </si>
  <si>
    <t>Rol</t>
  </si>
  <si>
    <t>Frequência</t>
  </si>
  <si>
    <t>Categorias</t>
  </si>
  <si>
    <t>Salário (x Sal. Min)</t>
  </si>
  <si>
    <t>Mínimo</t>
  </si>
  <si>
    <t>Máximo</t>
  </si>
  <si>
    <t>Média</t>
  </si>
  <si>
    <t>Tamanho (n)</t>
  </si>
  <si>
    <t>Est. Classes</t>
  </si>
  <si>
    <t>Classes</t>
  </si>
  <si>
    <t>Amp. Classe</t>
  </si>
  <si>
    <t>Desv. Pad</t>
  </si>
  <si>
    <t>Incremento</t>
  </si>
  <si>
    <t>Erros de imp.</t>
  </si>
  <si>
    <t>Corte</t>
  </si>
  <si>
    <t>fr</t>
  </si>
  <si>
    <t>Ramo</t>
  </si>
  <si>
    <t>Folhas</t>
  </si>
  <si>
    <t>Chave</t>
  </si>
  <si>
    <t>0|5=5</t>
  </si>
  <si>
    <t>Unidade da Folha</t>
  </si>
  <si>
    <t>1.0</t>
  </si>
  <si>
    <t>Unidade do Ramo</t>
  </si>
  <si>
    <t>10.0</t>
  </si>
  <si>
    <t>1|4=14</t>
  </si>
  <si>
    <t>3,67 1,82 3,73 4,10 4,30</t>
  </si>
  <si>
    <t>1,28 8,14 2,43 4,17 5,36</t>
  </si>
  <si>
    <t>3,96 6,54 5,84 7,35 3,63</t>
  </si>
  <si>
    <t>2,93 2,82 8,45 5,28 5,41</t>
  </si>
  <si>
    <t>7,77 4,65 1,88 2,12 4,26</t>
  </si>
  <si>
    <t>2,78 5,54 0,90 5,09 4,07</t>
  </si>
  <si>
    <t>Taxas geométricas de incremento anual</t>
  </si>
  <si>
    <t>Y</t>
  </si>
  <si>
    <t>X</t>
  </si>
  <si>
    <t>Instrução</t>
  </si>
  <si>
    <t>Fundamental</t>
  </si>
  <si>
    <t>Médio</t>
  </si>
  <si>
    <t>Superior</t>
  </si>
  <si>
    <t>Total</t>
  </si>
  <si>
    <t>7,5|-10,5</t>
  </si>
  <si>
    <t>10,5|-13,5</t>
  </si>
  <si>
    <t>13,5|-16,5</t>
  </si>
  <si>
    <t>16,5|-19,5</t>
  </si>
  <si>
    <t>Classe (Salários)</t>
  </si>
  <si>
    <t>fa</t>
  </si>
  <si>
    <t>porcentagem</t>
  </si>
  <si>
    <t>fundamental</t>
  </si>
  <si>
    <t>médio</t>
  </si>
  <si>
    <t>superior</t>
  </si>
  <si>
    <t>faacm</t>
  </si>
  <si>
    <t>fracm</t>
  </si>
  <si>
    <t>Grau de Instrução - Sessão Técnica</t>
  </si>
  <si>
    <t>Grau de Instrução - Sessão de Orçamentos</t>
  </si>
  <si>
    <t>Ponto médio</t>
  </si>
  <si>
    <t>Mínimo estimado</t>
  </si>
  <si>
    <t>Máximo estimado</t>
  </si>
  <si>
    <t>AT estimada</t>
  </si>
  <si>
    <t>A sessão técnica possui um percentual menor de funcionários com formação superior. No entanto, a amplitude dos salários é menor que a amplitude da sessão de orçamentos. A média estimada baseada nos pontos médios das classes é maior para os funcionários do setor técnico. Como seria um cargo de chefia, é possível discutir a escolha!</t>
  </si>
  <si>
    <t>P</t>
  </si>
  <si>
    <t>B</t>
  </si>
  <si>
    <t>A</t>
  </si>
  <si>
    <t>C</t>
  </si>
  <si>
    <t>D</t>
  </si>
  <si>
    <t>T</t>
  </si>
  <si>
    <t>V</t>
  </si>
  <si>
    <t>Func</t>
  </si>
  <si>
    <t>Seção</t>
  </si>
  <si>
    <t>Administr</t>
  </si>
  <si>
    <t>Direito</t>
  </si>
  <si>
    <t>Redação</t>
  </si>
  <si>
    <t>Estatística</t>
  </si>
  <si>
    <t>Inglês</t>
  </si>
  <si>
    <t>Metodologia</t>
  </si>
  <si>
    <t>Política</t>
  </si>
  <si>
    <t>Economia</t>
  </si>
  <si>
    <t>(*) (P = departamento pessoal, T = seção técnica e V = seção de vendas)</t>
  </si>
  <si>
    <t>a)</t>
  </si>
  <si>
    <t>Qualitativa Nominal</t>
  </si>
  <si>
    <t>Qualitativa Ordinal</t>
  </si>
  <si>
    <t>Quantitativa contínua</t>
  </si>
  <si>
    <t>e)</t>
  </si>
  <si>
    <t>f)</t>
  </si>
  <si>
    <t>Menor</t>
  </si>
  <si>
    <t>Ano</t>
  </si>
  <si>
    <t>Meses</t>
  </si>
  <si>
    <t>Juntos</t>
  </si>
  <si>
    <t>,</t>
  </si>
  <si>
    <t>26,3</t>
  </si>
  <si>
    <t>32,10</t>
  </si>
  <si>
    <t>36,5</t>
  </si>
  <si>
    <t>20,10</t>
  </si>
  <si>
    <t>40,7</t>
  </si>
  <si>
    <t>28,0</t>
  </si>
  <si>
    <t>41,0</t>
  </si>
  <si>
    <t>43,4</t>
  </si>
  <si>
    <t>34,10</t>
  </si>
  <si>
    <t>23,6</t>
  </si>
  <si>
    <t>33,6</t>
  </si>
  <si>
    <t>27,11</t>
  </si>
  <si>
    <t>37,5</t>
  </si>
  <si>
    <t>44,2</t>
  </si>
  <si>
    <t>30,5</t>
  </si>
  <si>
    <t>38,8</t>
  </si>
  <si>
    <t>31,7</t>
  </si>
  <si>
    <t>39,7</t>
  </si>
  <si>
    <t>25,8</t>
  </si>
  <si>
    <t>37,4</t>
  </si>
  <si>
    <t>30,9</t>
  </si>
  <si>
    <t>34,2</t>
  </si>
  <si>
    <t>26,1</t>
  </si>
  <si>
    <t>32,5</t>
  </si>
  <si>
    <t>35,0</t>
  </si>
  <si>
    <t>46,7</t>
  </si>
  <si>
    <t>29,8</t>
  </si>
  <si>
    <t>40,6</t>
  </si>
  <si>
    <t>35,10</t>
  </si>
  <si>
    <t>31,5</t>
  </si>
  <si>
    <t>36,4</t>
  </si>
  <si>
    <t>43,7</t>
  </si>
  <si>
    <t>33,7</t>
  </si>
  <si>
    <t>48,11</t>
  </si>
  <si>
    <t>42,2</t>
  </si>
  <si>
    <t>Concatenar</t>
  </si>
  <si>
    <t>se</t>
  </si>
  <si>
    <t>x&lt;</t>
  </si>
  <si>
    <t>x&gt;=</t>
  </si>
  <si>
    <t>=&lt;x&lt;</t>
  </si>
  <si>
    <t>F_36(x)=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</si>
</sst>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8.5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NumberFormat="1"/>
    <xf numFmtId="0" fontId="0" fillId="3" borderId="0" xfId="0" quotePrefix="1" applyFill="1" applyAlignment="1">
      <alignment horizontal="center" vertical="center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horizontal="left" vertical="center"/>
    </xf>
    <xf numFmtId="169" fontId="0" fillId="3" borderId="7" xfId="0" applyNumberFormat="1" applyFill="1" applyBorder="1"/>
    <xf numFmtId="169" fontId="0" fillId="3" borderId="9" xfId="0" applyNumberFormat="1" applyFill="1" applyBorder="1"/>
    <xf numFmtId="0" fontId="0" fillId="3" borderId="10" xfId="0" applyFill="1" applyBorder="1" applyAlignment="1">
      <alignment horizontal="right"/>
    </xf>
    <xf numFmtId="0" fontId="0" fillId="3" borderId="10" xfId="0" applyFill="1" applyBorder="1" applyAlignment="1">
      <alignment horizontal="right" vertical="center"/>
    </xf>
    <xf numFmtId="0" fontId="0" fillId="3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169" fontId="0" fillId="3" borderId="11" xfId="0" applyNumberFormat="1" applyFill="1" applyBorder="1"/>
    <xf numFmtId="0" fontId="0" fillId="3" borderId="8" xfId="0" applyFill="1" applyBorder="1" applyAlignment="1">
      <alignment horizontal="right"/>
    </xf>
    <xf numFmtId="0" fontId="0" fillId="3" borderId="8" xfId="0" applyFill="1" applyBorder="1" applyAlignment="1">
      <alignment horizontal="right" vertical="center"/>
    </xf>
    <xf numFmtId="0" fontId="0" fillId="3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Gráfico de Barras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'ex4'!$G$10:$G$16</c:f>
              <c:numCache>
                <c:formatCode>0.00</c:formatCode>
                <c:ptCount val="7"/>
                <c:pt idx="0">
                  <c:v>6.4166666666666661</c:v>
                </c:pt>
                <c:pt idx="1">
                  <c:v>9.25</c:v>
                </c:pt>
                <c:pt idx="2">
                  <c:v>12.083333333333332</c:v>
                </c:pt>
                <c:pt idx="3">
                  <c:v>14.916666666666668</c:v>
                </c:pt>
                <c:pt idx="4">
                  <c:v>17.75</c:v>
                </c:pt>
                <c:pt idx="5">
                  <c:v>20.583333333333332</c:v>
                </c:pt>
                <c:pt idx="6">
                  <c:v>23.416666666666668</c:v>
                </c:pt>
              </c:numCache>
            </c:numRef>
          </c:cat>
          <c:val>
            <c:numRef>
              <c:f>'ex4'!$H$10:$H$16</c:f>
              <c:numCache>
                <c:formatCode>General</c:formatCode>
                <c:ptCount val="7"/>
                <c:pt idx="0">
                  <c:v>5</c:v>
                </c:pt>
                <c:pt idx="1">
                  <c:v>14</c:v>
                </c:pt>
                <c:pt idx="2">
                  <c:v>18</c:v>
                </c:pt>
                <c:pt idx="3">
                  <c:v>8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935288"/>
        <c:axId val="47793764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'ex4'!$G$10:$G$16</c15:sqref>
                        </c15:formulaRef>
                      </c:ext>
                    </c:extLst>
                    <c:numCache>
                      <c:formatCode>0.00</c:formatCode>
                      <c:ptCount val="7"/>
                      <c:pt idx="0">
                        <c:v>6.4166666666666661</c:v>
                      </c:pt>
                      <c:pt idx="1">
                        <c:v>9.25</c:v>
                      </c:pt>
                      <c:pt idx="2">
                        <c:v>12.083333333333332</c:v>
                      </c:pt>
                      <c:pt idx="3">
                        <c:v>14.916666666666668</c:v>
                      </c:pt>
                      <c:pt idx="4">
                        <c:v>17.75</c:v>
                      </c:pt>
                      <c:pt idx="5">
                        <c:v>20.583333333333332</c:v>
                      </c:pt>
                      <c:pt idx="6">
                        <c:v>23.416666666666668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'ex4'!$G$10:$G$16</c15:sqref>
                        </c15:formulaRef>
                      </c:ext>
                    </c:extLst>
                    <c:numCache>
                      <c:formatCode>0.00</c:formatCode>
                      <c:ptCount val="7"/>
                      <c:pt idx="0">
                        <c:v>6.4166666666666661</c:v>
                      </c:pt>
                      <c:pt idx="1">
                        <c:v>9.25</c:v>
                      </c:pt>
                      <c:pt idx="2">
                        <c:v>12.083333333333332</c:v>
                      </c:pt>
                      <c:pt idx="3">
                        <c:v>14.916666666666668</c:v>
                      </c:pt>
                      <c:pt idx="4">
                        <c:v>17.75</c:v>
                      </c:pt>
                      <c:pt idx="5">
                        <c:v>20.583333333333332</c:v>
                      </c:pt>
                      <c:pt idx="6">
                        <c:v>23.416666666666668</c:v>
                      </c:pt>
                    </c:numCache>
                  </c:numRef>
                </c:val>
              </c15:ser>
            </c15:filteredBarSeries>
          </c:ext>
        </c:extLst>
      </c:barChart>
      <c:catAx>
        <c:axId val="477935288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7937640"/>
        <c:crosses val="autoZero"/>
        <c:auto val="1"/>
        <c:lblAlgn val="ctr"/>
        <c:lblOffset val="100"/>
        <c:noMultiLvlLbl val="0"/>
      </c:catAx>
      <c:valAx>
        <c:axId val="477937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7935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Histograma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'ex4'!$G$10:$G$16</c:f>
              <c:numCache>
                <c:formatCode>0.00</c:formatCode>
                <c:ptCount val="7"/>
                <c:pt idx="0">
                  <c:v>6.4166666666666661</c:v>
                </c:pt>
                <c:pt idx="1">
                  <c:v>9.25</c:v>
                </c:pt>
                <c:pt idx="2">
                  <c:v>12.083333333333332</c:v>
                </c:pt>
                <c:pt idx="3">
                  <c:v>14.916666666666668</c:v>
                </c:pt>
                <c:pt idx="4">
                  <c:v>17.75</c:v>
                </c:pt>
                <c:pt idx="5">
                  <c:v>20.583333333333332</c:v>
                </c:pt>
                <c:pt idx="6">
                  <c:v>23.416666666666668</c:v>
                </c:pt>
              </c:numCache>
            </c:numRef>
          </c:cat>
          <c:val>
            <c:numRef>
              <c:f>'ex4'!$H$10:$H$16</c:f>
              <c:numCache>
                <c:formatCode>General</c:formatCode>
                <c:ptCount val="7"/>
                <c:pt idx="0">
                  <c:v>5</c:v>
                </c:pt>
                <c:pt idx="1">
                  <c:v>14</c:v>
                </c:pt>
                <c:pt idx="2">
                  <c:v>18</c:v>
                </c:pt>
                <c:pt idx="3">
                  <c:v>8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-27"/>
        <c:axId val="478356208"/>
        <c:axId val="47835581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'ex4'!$G$10:$G$16</c15:sqref>
                        </c15:formulaRef>
                      </c:ext>
                    </c:extLst>
                    <c:numCache>
                      <c:formatCode>0.00</c:formatCode>
                      <c:ptCount val="7"/>
                      <c:pt idx="0">
                        <c:v>6.4166666666666661</c:v>
                      </c:pt>
                      <c:pt idx="1">
                        <c:v>9.25</c:v>
                      </c:pt>
                      <c:pt idx="2">
                        <c:v>12.083333333333332</c:v>
                      </c:pt>
                      <c:pt idx="3">
                        <c:v>14.916666666666668</c:v>
                      </c:pt>
                      <c:pt idx="4">
                        <c:v>17.75</c:v>
                      </c:pt>
                      <c:pt idx="5">
                        <c:v>20.583333333333332</c:v>
                      </c:pt>
                      <c:pt idx="6">
                        <c:v>23.416666666666668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'ex4'!$G$10:$G$16</c15:sqref>
                        </c15:formulaRef>
                      </c:ext>
                    </c:extLst>
                    <c:numCache>
                      <c:formatCode>0.00</c:formatCode>
                      <c:ptCount val="7"/>
                      <c:pt idx="0">
                        <c:v>6.4166666666666661</c:v>
                      </c:pt>
                      <c:pt idx="1">
                        <c:v>9.25</c:v>
                      </c:pt>
                      <c:pt idx="2">
                        <c:v>12.083333333333332</c:v>
                      </c:pt>
                      <c:pt idx="3">
                        <c:v>14.916666666666668</c:v>
                      </c:pt>
                      <c:pt idx="4">
                        <c:v>17.75</c:v>
                      </c:pt>
                      <c:pt idx="5">
                        <c:v>20.583333333333332</c:v>
                      </c:pt>
                      <c:pt idx="6">
                        <c:v>23.416666666666668</c:v>
                      </c:pt>
                    </c:numCache>
                  </c:numRef>
                </c:val>
              </c15:ser>
            </c15:filteredBarSeries>
          </c:ext>
        </c:extLst>
      </c:barChart>
      <c:catAx>
        <c:axId val="478356208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8355816"/>
        <c:crosses val="autoZero"/>
        <c:auto val="1"/>
        <c:lblAlgn val="ctr"/>
        <c:lblOffset val="100"/>
        <c:noMultiLvlLbl val="0"/>
      </c:catAx>
      <c:valAx>
        <c:axId val="478355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8356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Histograma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'ex6'!$K$9:$K$13</c:f>
              <c:numCache>
                <c:formatCode>0.00</c:formatCode>
                <c:ptCount val="5"/>
                <c:pt idx="0">
                  <c:v>1.84375</c:v>
                </c:pt>
                <c:pt idx="1">
                  <c:v>3.7312499999999997</c:v>
                </c:pt>
                <c:pt idx="2">
                  <c:v>5.6187499999999995</c:v>
                </c:pt>
                <c:pt idx="3">
                  <c:v>7.5062499999999988</c:v>
                </c:pt>
                <c:pt idx="4">
                  <c:v>9.3937499999999989</c:v>
                </c:pt>
              </c:numCache>
            </c:numRef>
          </c:cat>
          <c:val>
            <c:numRef>
              <c:f>'ex6'!$L$9:$L$13</c:f>
              <c:numCache>
                <c:formatCode>General</c:formatCode>
                <c:ptCount val="5"/>
                <c:pt idx="0">
                  <c:v>3</c:v>
                </c:pt>
                <c:pt idx="1">
                  <c:v>9</c:v>
                </c:pt>
                <c:pt idx="2">
                  <c:v>12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-27"/>
        <c:axId val="475611760"/>
        <c:axId val="475608232"/>
      </c:barChart>
      <c:catAx>
        <c:axId val="475611760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5608232"/>
        <c:crosses val="autoZero"/>
        <c:auto val="1"/>
        <c:lblAlgn val="ctr"/>
        <c:lblOffset val="100"/>
        <c:noMultiLvlLbl val="0"/>
      </c:catAx>
      <c:valAx>
        <c:axId val="475608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5611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Gráfico Unidimensional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'ex6'!$C$19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'ex6'!$B$20:$B$49</c:f>
              <c:numCache>
                <c:formatCode>General</c:formatCode>
                <c:ptCount val="30"/>
                <c:pt idx="0">
                  <c:v>0.9</c:v>
                </c:pt>
                <c:pt idx="1">
                  <c:v>1.28</c:v>
                </c:pt>
                <c:pt idx="2">
                  <c:v>1.82</c:v>
                </c:pt>
                <c:pt idx="3">
                  <c:v>1.88</c:v>
                </c:pt>
                <c:pt idx="4">
                  <c:v>2.12</c:v>
                </c:pt>
                <c:pt idx="5">
                  <c:v>2.4300000000000002</c:v>
                </c:pt>
                <c:pt idx="6">
                  <c:v>2.78</c:v>
                </c:pt>
                <c:pt idx="7">
                  <c:v>2.82</c:v>
                </c:pt>
                <c:pt idx="8">
                  <c:v>2.93</c:v>
                </c:pt>
                <c:pt idx="9">
                  <c:v>3.63</c:v>
                </c:pt>
                <c:pt idx="10">
                  <c:v>3.67</c:v>
                </c:pt>
                <c:pt idx="11">
                  <c:v>3.73</c:v>
                </c:pt>
                <c:pt idx="12">
                  <c:v>3.96</c:v>
                </c:pt>
                <c:pt idx="13">
                  <c:v>4.07</c:v>
                </c:pt>
                <c:pt idx="14">
                  <c:v>4.0999999999999996</c:v>
                </c:pt>
                <c:pt idx="15">
                  <c:v>4.17</c:v>
                </c:pt>
                <c:pt idx="16">
                  <c:v>4.26</c:v>
                </c:pt>
                <c:pt idx="17">
                  <c:v>4.3</c:v>
                </c:pt>
                <c:pt idx="18">
                  <c:v>4.6500000000000004</c:v>
                </c:pt>
                <c:pt idx="19">
                  <c:v>5.09</c:v>
                </c:pt>
                <c:pt idx="20">
                  <c:v>5.28</c:v>
                </c:pt>
                <c:pt idx="21">
                  <c:v>5.36</c:v>
                </c:pt>
                <c:pt idx="22">
                  <c:v>5.41</c:v>
                </c:pt>
                <c:pt idx="23">
                  <c:v>5.54</c:v>
                </c:pt>
                <c:pt idx="24">
                  <c:v>5.84</c:v>
                </c:pt>
                <c:pt idx="25">
                  <c:v>6.54</c:v>
                </c:pt>
                <c:pt idx="26">
                  <c:v>7.35</c:v>
                </c:pt>
                <c:pt idx="27">
                  <c:v>7.77</c:v>
                </c:pt>
                <c:pt idx="28">
                  <c:v>8.14</c:v>
                </c:pt>
                <c:pt idx="29">
                  <c:v>8.4499999999999993</c:v>
                </c:pt>
              </c:numCache>
            </c:numRef>
          </c:xVal>
          <c:yVal>
            <c:numRef>
              <c:f>'ex6'!$C$20:$C$49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507168"/>
        <c:axId val="478505992"/>
      </c:scatterChart>
      <c:valAx>
        <c:axId val="478507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8505992"/>
        <c:crossesAt val="0"/>
        <c:crossBetween val="midCat"/>
      </c:valAx>
      <c:valAx>
        <c:axId val="478505992"/>
        <c:scaling>
          <c:orientation val="minMax"/>
          <c:max val="5.000000000000001E-2"/>
          <c:min val="-5.000000000000001E-2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78507168"/>
        <c:crosses val="autoZero"/>
        <c:crossBetween val="midCat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342900</xdr:colOff>
      <xdr:row>4</xdr:row>
      <xdr:rowOff>138112</xdr:rowOff>
    </xdr:from>
    <xdr:to>
      <xdr:col>18</xdr:col>
      <xdr:colOff>38100</xdr:colOff>
      <xdr:row>18</xdr:row>
      <xdr:rowOff>166687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419100</xdr:colOff>
      <xdr:row>19</xdr:row>
      <xdr:rowOff>123825</xdr:rowOff>
    </xdr:from>
    <xdr:to>
      <xdr:col>20</xdr:col>
      <xdr:colOff>114300</xdr:colOff>
      <xdr:row>34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376237</xdr:colOff>
      <xdr:row>14</xdr:row>
      <xdr:rowOff>109537</xdr:rowOff>
    </xdr:from>
    <xdr:to>
      <xdr:col>15</xdr:col>
      <xdr:colOff>566737</xdr:colOff>
      <xdr:row>28</xdr:row>
      <xdr:rowOff>185737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128587</xdr:colOff>
      <xdr:row>29</xdr:row>
      <xdr:rowOff>109537</xdr:rowOff>
    </xdr:from>
    <xdr:to>
      <xdr:col>12</xdr:col>
      <xdr:colOff>14287</xdr:colOff>
      <xdr:row>43</xdr:row>
      <xdr:rowOff>185737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C9" sqref="C9:I19"/>
    </sheetView>
  </sheetViews>
  <sheetFormatPr defaultRowHeight="15" x14ac:dyDescent="0.25"/>
  <cols>
    <col min="1" max="1" width="9.140625" style="1"/>
    <col min="3" max="3" width="13.7109375" bestFit="1" customWidth="1"/>
    <col min="7" max="7" width="11.5703125" bestFit="1" customWidth="1"/>
    <col min="8" max="8" width="10.85546875" bestFit="1" customWidth="1"/>
  </cols>
  <sheetData>
    <row r="1" spans="1:10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9">
        <v>8</v>
      </c>
      <c r="B2" s="9">
        <v>11</v>
      </c>
      <c r="C2" s="9">
        <v>8</v>
      </c>
      <c r="D2" s="9">
        <v>12</v>
      </c>
      <c r="E2" s="9">
        <v>14</v>
      </c>
      <c r="F2" s="9">
        <v>13</v>
      </c>
      <c r="G2" s="9">
        <v>11</v>
      </c>
      <c r="H2" s="9">
        <v>14</v>
      </c>
      <c r="I2" s="9">
        <v>14</v>
      </c>
      <c r="J2" s="9">
        <v>15</v>
      </c>
    </row>
    <row r="3" spans="1:10" x14ac:dyDescent="0.25">
      <c r="A3" s="9">
        <v>6</v>
      </c>
      <c r="B3" s="9">
        <v>10</v>
      </c>
      <c r="C3" s="9">
        <v>14</v>
      </c>
      <c r="D3" s="9">
        <v>19</v>
      </c>
      <c r="E3" s="9">
        <v>6</v>
      </c>
      <c r="F3" s="9">
        <v>12</v>
      </c>
      <c r="G3" s="9">
        <v>7</v>
      </c>
      <c r="H3" s="9">
        <v>5</v>
      </c>
      <c r="I3" s="9">
        <v>8</v>
      </c>
      <c r="J3" s="9">
        <v>8</v>
      </c>
    </row>
    <row r="4" spans="1:10" x14ac:dyDescent="0.25">
      <c r="A4" s="9">
        <v>10</v>
      </c>
      <c r="B4" s="9">
        <v>16</v>
      </c>
      <c r="C4" s="9">
        <v>10</v>
      </c>
      <c r="D4" s="9">
        <v>12</v>
      </c>
      <c r="E4" s="9">
        <v>12</v>
      </c>
      <c r="F4" s="9">
        <v>8</v>
      </c>
      <c r="G4" s="9">
        <v>11</v>
      </c>
      <c r="H4" s="9">
        <v>6</v>
      </c>
      <c r="I4" s="9">
        <v>7</v>
      </c>
      <c r="J4" s="9">
        <v>12</v>
      </c>
    </row>
    <row r="5" spans="1:10" x14ac:dyDescent="0.25">
      <c r="A5" s="9">
        <v>7</v>
      </c>
      <c r="B5" s="9">
        <v>10</v>
      </c>
      <c r="C5" s="9">
        <v>14</v>
      </c>
      <c r="D5" s="9">
        <v>5</v>
      </c>
      <c r="E5" s="9">
        <v>12</v>
      </c>
      <c r="F5" s="9">
        <v>7</v>
      </c>
      <c r="G5" s="9">
        <v>9</v>
      </c>
      <c r="H5" s="9">
        <v>12</v>
      </c>
      <c r="I5" s="9">
        <v>11</v>
      </c>
      <c r="J5" s="9">
        <v>9</v>
      </c>
    </row>
    <row r="6" spans="1:10" x14ac:dyDescent="0.25">
      <c r="A6" s="9">
        <v>14</v>
      </c>
      <c r="B6" s="9">
        <v>8</v>
      </c>
      <c r="C6" s="9">
        <v>14</v>
      </c>
      <c r="D6" s="9">
        <v>8</v>
      </c>
      <c r="E6" s="9">
        <v>12</v>
      </c>
      <c r="F6" s="9">
        <v>10</v>
      </c>
      <c r="G6" s="9">
        <v>12</v>
      </c>
      <c r="H6" s="9">
        <v>22</v>
      </c>
      <c r="I6" s="9">
        <v>7</v>
      </c>
      <c r="J6" s="9">
        <v>15</v>
      </c>
    </row>
    <row r="8" spans="1:10" x14ac:dyDescent="0.25">
      <c r="A8" s="7" t="s">
        <v>1</v>
      </c>
    </row>
    <row r="9" spans="1:10" ht="18.75" x14ac:dyDescent="0.3">
      <c r="A9" s="9">
        <v>5</v>
      </c>
      <c r="C9" s="10" t="s">
        <v>14</v>
      </c>
      <c r="D9" s="10"/>
      <c r="F9" s="7" t="s">
        <v>10</v>
      </c>
      <c r="G9" s="14" t="s">
        <v>15</v>
      </c>
      <c r="H9" s="7" t="s">
        <v>2</v>
      </c>
      <c r="I9" s="7" t="s">
        <v>16</v>
      </c>
    </row>
    <row r="10" spans="1:10" x14ac:dyDescent="0.25">
      <c r="A10" s="9">
        <v>5</v>
      </c>
      <c r="C10" s="11" t="s">
        <v>5</v>
      </c>
      <c r="D10" s="12">
        <f>MIN(A2:J6)</f>
        <v>5</v>
      </c>
      <c r="F10" s="6">
        <v>1</v>
      </c>
      <c r="G10" s="15">
        <f>($D$10-($D$16/2))+F10*$D$16</f>
        <v>6.4166666666666661</v>
      </c>
      <c r="H10" s="6">
        <f t="array" ref="H10:H16">FREQUENCY(A2:J6,G10:G16)</f>
        <v>5</v>
      </c>
      <c r="I10" s="6">
        <f>H10/$H$17</f>
        <v>0.1</v>
      </c>
    </row>
    <row r="11" spans="1:10" x14ac:dyDescent="0.25">
      <c r="A11" s="9">
        <v>6</v>
      </c>
      <c r="C11" s="13" t="s">
        <v>6</v>
      </c>
      <c r="D11" s="12">
        <f>MAX(A2:J6)</f>
        <v>22</v>
      </c>
      <c r="F11" s="6">
        <v>2</v>
      </c>
      <c r="G11" s="15">
        <f t="shared" ref="G11:G16" si="0">($D$10-($D$16/2))+F11*$D$16</f>
        <v>9.25</v>
      </c>
      <c r="H11" s="6">
        <v>14</v>
      </c>
      <c r="I11" s="6">
        <f t="shared" ref="I11:I16" si="1">H11/$H$17</f>
        <v>0.28000000000000003</v>
      </c>
    </row>
    <row r="12" spans="1:10" x14ac:dyDescent="0.25">
      <c r="A12" s="9">
        <v>6</v>
      </c>
      <c r="C12" s="13" t="s">
        <v>7</v>
      </c>
      <c r="D12" s="12">
        <f>AVERAGE(A2:J6)</f>
        <v>10.74</v>
      </c>
      <c r="F12" s="6">
        <v>3</v>
      </c>
      <c r="G12" s="15">
        <f t="shared" si="0"/>
        <v>12.083333333333332</v>
      </c>
      <c r="H12" s="6">
        <v>18</v>
      </c>
      <c r="I12" s="6">
        <f t="shared" si="1"/>
        <v>0.36</v>
      </c>
    </row>
    <row r="13" spans="1:10" x14ac:dyDescent="0.25">
      <c r="A13" s="9">
        <v>6</v>
      </c>
      <c r="C13" s="13" t="s">
        <v>8</v>
      </c>
      <c r="D13" s="6">
        <f>COUNT(A2:J6)</f>
        <v>50</v>
      </c>
      <c r="F13" s="6">
        <v>4</v>
      </c>
      <c r="G13" s="15">
        <f t="shared" si="0"/>
        <v>14.916666666666668</v>
      </c>
      <c r="H13" s="6">
        <v>8</v>
      </c>
      <c r="I13" s="6">
        <f t="shared" si="1"/>
        <v>0.16</v>
      </c>
    </row>
    <row r="14" spans="1:10" x14ac:dyDescent="0.25">
      <c r="A14" s="9">
        <v>7</v>
      </c>
      <c r="C14" s="13" t="s">
        <v>9</v>
      </c>
      <c r="D14" s="6">
        <f>SQRT(D13)</f>
        <v>7.0710678118654755</v>
      </c>
      <c r="F14" s="6">
        <v>5</v>
      </c>
      <c r="G14" s="15">
        <f t="shared" si="0"/>
        <v>17.75</v>
      </c>
      <c r="H14" s="6">
        <v>3</v>
      </c>
      <c r="I14" s="6">
        <f t="shared" si="1"/>
        <v>0.06</v>
      </c>
    </row>
    <row r="15" spans="1:10" x14ac:dyDescent="0.25">
      <c r="A15" s="9">
        <v>7</v>
      </c>
      <c r="C15" s="13" t="s">
        <v>10</v>
      </c>
      <c r="D15" s="6">
        <f>INT(D14)</f>
        <v>7</v>
      </c>
      <c r="F15" s="6">
        <v>6</v>
      </c>
      <c r="G15" s="15">
        <f t="shared" si="0"/>
        <v>20.583333333333332</v>
      </c>
      <c r="H15" s="6">
        <v>1</v>
      </c>
      <c r="I15" s="6">
        <f t="shared" si="1"/>
        <v>0.02</v>
      </c>
    </row>
    <row r="16" spans="1:10" x14ac:dyDescent="0.25">
      <c r="A16" s="9">
        <v>7</v>
      </c>
      <c r="C16" s="13" t="s">
        <v>11</v>
      </c>
      <c r="D16" s="6">
        <f>(D11-D10)/(D15-1)</f>
        <v>2.8333333333333335</v>
      </c>
      <c r="F16" s="6">
        <v>7</v>
      </c>
      <c r="G16" s="15">
        <f t="shared" si="0"/>
        <v>23.416666666666668</v>
      </c>
      <c r="H16" s="6">
        <v>1</v>
      </c>
      <c r="I16" s="6">
        <f t="shared" si="1"/>
        <v>0.02</v>
      </c>
    </row>
    <row r="17" spans="1:11" x14ac:dyDescent="0.25">
      <c r="A17" s="9">
        <v>7</v>
      </c>
      <c r="C17" s="13" t="s">
        <v>12</v>
      </c>
      <c r="D17" s="6">
        <f>_xlfn.STDEV.S(A2:J6)</f>
        <v>3.5502802418849084</v>
      </c>
      <c r="H17" s="6">
        <f>SUM(H10:H16)</f>
        <v>50</v>
      </c>
      <c r="I17" s="6">
        <f>SUM(I10:I16)</f>
        <v>1</v>
      </c>
    </row>
    <row r="18" spans="1:11" x14ac:dyDescent="0.25">
      <c r="A18" s="9">
        <v>7</v>
      </c>
      <c r="C18" s="13" t="s">
        <v>13</v>
      </c>
      <c r="D18" s="4"/>
    </row>
    <row r="19" spans="1:11" x14ac:dyDescent="0.25">
      <c r="A19" s="9">
        <v>8</v>
      </c>
    </row>
    <row r="20" spans="1:11" x14ac:dyDescent="0.25">
      <c r="A20" s="9">
        <v>8</v>
      </c>
    </row>
    <row r="21" spans="1:11" x14ac:dyDescent="0.25">
      <c r="A21" s="9">
        <v>8</v>
      </c>
    </row>
    <row r="22" spans="1:11" x14ac:dyDescent="0.25">
      <c r="A22" s="9">
        <v>8</v>
      </c>
    </row>
    <row r="23" spans="1:11" x14ac:dyDescent="0.25">
      <c r="A23" s="9">
        <v>8</v>
      </c>
      <c r="C23" s="1" t="s">
        <v>17</v>
      </c>
      <c r="D23" s="2" t="s">
        <v>18</v>
      </c>
      <c r="E23" s="2"/>
      <c r="F23" s="2"/>
      <c r="G23" s="2"/>
      <c r="H23" s="2"/>
      <c r="I23" s="2"/>
      <c r="J23" s="2"/>
      <c r="K23" s="2"/>
    </row>
    <row r="24" spans="1:11" x14ac:dyDescent="0.25">
      <c r="A24" s="9">
        <v>8</v>
      </c>
      <c r="C24" s="17">
        <v>0</v>
      </c>
      <c r="D24" s="17">
        <v>5</v>
      </c>
      <c r="E24" s="17">
        <v>5</v>
      </c>
      <c r="F24" s="17"/>
      <c r="G24" s="17"/>
      <c r="H24" s="17"/>
      <c r="I24" s="17"/>
      <c r="J24" s="17"/>
      <c r="K24" s="17"/>
    </row>
    <row r="25" spans="1:11" x14ac:dyDescent="0.25">
      <c r="A25" s="9">
        <v>8</v>
      </c>
      <c r="C25" s="17">
        <v>0</v>
      </c>
      <c r="D25" s="17">
        <v>6</v>
      </c>
      <c r="E25" s="17">
        <v>6</v>
      </c>
      <c r="F25" s="17">
        <v>6</v>
      </c>
      <c r="G25" s="17"/>
      <c r="H25" s="17"/>
      <c r="I25" s="17"/>
      <c r="J25" s="17"/>
      <c r="K25" s="17"/>
    </row>
    <row r="26" spans="1:11" x14ac:dyDescent="0.25">
      <c r="A26" s="9">
        <v>9</v>
      </c>
      <c r="C26" s="17">
        <v>0</v>
      </c>
      <c r="D26" s="17">
        <v>7</v>
      </c>
      <c r="E26" s="17">
        <v>7</v>
      </c>
      <c r="F26" s="17">
        <v>7</v>
      </c>
      <c r="G26" s="17">
        <v>7</v>
      </c>
      <c r="H26" s="17">
        <v>7</v>
      </c>
      <c r="I26" s="17"/>
      <c r="J26" s="17"/>
      <c r="K26" s="17"/>
    </row>
    <row r="27" spans="1:11" x14ac:dyDescent="0.25">
      <c r="A27" s="9">
        <v>9</v>
      </c>
      <c r="C27" s="17">
        <v>0</v>
      </c>
      <c r="D27" s="17">
        <v>8</v>
      </c>
      <c r="E27" s="17">
        <v>8</v>
      </c>
      <c r="F27" s="17">
        <v>8</v>
      </c>
      <c r="G27" s="17">
        <v>8</v>
      </c>
      <c r="H27" s="17">
        <v>8</v>
      </c>
      <c r="I27" s="17">
        <v>8</v>
      </c>
      <c r="J27" s="17">
        <v>8</v>
      </c>
      <c r="K27" s="17"/>
    </row>
    <row r="28" spans="1:11" x14ac:dyDescent="0.25">
      <c r="A28" s="9">
        <v>10</v>
      </c>
      <c r="C28" s="17">
        <v>0</v>
      </c>
      <c r="D28" s="17">
        <v>9</v>
      </c>
      <c r="E28" s="17">
        <v>9</v>
      </c>
      <c r="F28" s="17"/>
      <c r="G28" s="17"/>
      <c r="H28" s="17"/>
      <c r="I28" s="17"/>
      <c r="J28" s="17"/>
      <c r="K28" s="17"/>
    </row>
    <row r="29" spans="1:11" x14ac:dyDescent="0.25">
      <c r="A29" s="9">
        <v>10</v>
      </c>
      <c r="C29" s="17">
        <v>1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/>
      <c r="J29" s="17"/>
      <c r="K29" s="17"/>
    </row>
    <row r="30" spans="1:11" x14ac:dyDescent="0.25">
      <c r="A30" s="9">
        <v>10</v>
      </c>
      <c r="C30" s="17">
        <v>1</v>
      </c>
      <c r="D30" s="17">
        <v>1</v>
      </c>
      <c r="E30" s="17">
        <v>1</v>
      </c>
      <c r="F30" s="17">
        <v>1</v>
      </c>
      <c r="G30" s="17">
        <v>1</v>
      </c>
      <c r="H30" s="17"/>
      <c r="I30" s="17"/>
      <c r="J30" s="17"/>
      <c r="K30" s="17"/>
    </row>
    <row r="31" spans="1:11" x14ac:dyDescent="0.25">
      <c r="A31" s="9">
        <v>10</v>
      </c>
      <c r="C31" s="17">
        <v>1</v>
      </c>
      <c r="D31" s="17">
        <v>2</v>
      </c>
      <c r="E31" s="17">
        <v>2</v>
      </c>
      <c r="F31" s="17">
        <v>2</v>
      </c>
      <c r="G31" s="17">
        <v>2</v>
      </c>
      <c r="H31" s="17">
        <v>2</v>
      </c>
      <c r="I31" s="17">
        <v>2</v>
      </c>
      <c r="J31" s="17">
        <v>2</v>
      </c>
      <c r="K31" s="17">
        <v>2</v>
      </c>
    </row>
    <row r="32" spans="1:11" x14ac:dyDescent="0.25">
      <c r="A32" s="9">
        <v>10</v>
      </c>
      <c r="C32" s="17">
        <v>1</v>
      </c>
      <c r="D32" s="17">
        <v>3</v>
      </c>
      <c r="E32" s="17"/>
      <c r="F32" s="17"/>
      <c r="G32" s="17"/>
      <c r="H32" s="17"/>
      <c r="I32" s="17"/>
      <c r="J32" s="17"/>
      <c r="K32" s="17"/>
    </row>
    <row r="33" spans="1:11" x14ac:dyDescent="0.25">
      <c r="A33" s="9">
        <v>11</v>
      </c>
      <c r="C33" s="17">
        <v>1</v>
      </c>
      <c r="D33" s="17">
        <v>4</v>
      </c>
      <c r="E33" s="17">
        <v>4</v>
      </c>
      <c r="F33" s="17">
        <v>4</v>
      </c>
      <c r="G33" s="17">
        <v>4</v>
      </c>
      <c r="H33" s="17">
        <v>4</v>
      </c>
      <c r="I33" s="17">
        <v>4</v>
      </c>
      <c r="J33" s="17"/>
      <c r="K33" s="17"/>
    </row>
    <row r="34" spans="1:11" x14ac:dyDescent="0.25">
      <c r="A34" s="9">
        <v>11</v>
      </c>
      <c r="C34" s="17">
        <v>1</v>
      </c>
      <c r="D34" s="17">
        <v>5</v>
      </c>
      <c r="E34" s="17">
        <v>5</v>
      </c>
      <c r="F34" s="17"/>
      <c r="G34" s="17"/>
      <c r="H34" s="17"/>
      <c r="I34" s="17"/>
      <c r="J34" s="17"/>
      <c r="K34" s="17"/>
    </row>
    <row r="35" spans="1:11" x14ac:dyDescent="0.25">
      <c r="A35" s="9">
        <v>11</v>
      </c>
      <c r="C35" s="16">
        <v>1</v>
      </c>
      <c r="D35" s="16">
        <v>6</v>
      </c>
      <c r="E35" s="17"/>
      <c r="F35" s="17"/>
      <c r="G35" s="17"/>
      <c r="H35" s="17"/>
      <c r="I35" s="17"/>
      <c r="J35" s="17"/>
      <c r="K35" s="17"/>
    </row>
    <row r="36" spans="1:11" x14ac:dyDescent="0.25">
      <c r="A36" s="9">
        <v>11</v>
      </c>
      <c r="C36" s="17">
        <v>1</v>
      </c>
      <c r="D36" s="17">
        <v>9</v>
      </c>
      <c r="E36" s="17"/>
      <c r="F36" s="17"/>
      <c r="G36" s="17"/>
      <c r="H36" s="17"/>
      <c r="I36" s="17"/>
      <c r="J36" s="17"/>
      <c r="K36" s="17"/>
    </row>
    <row r="37" spans="1:11" x14ac:dyDescent="0.25">
      <c r="A37" s="9">
        <v>12</v>
      </c>
      <c r="C37" s="16">
        <v>2</v>
      </c>
      <c r="D37" s="16">
        <v>2</v>
      </c>
      <c r="E37" s="17"/>
      <c r="F37" s="17"/>
      <c r="G37" s="17"/>
      <c r="H37" s="17"/>
      <c r="I37" s="17"/>
      <c r="J37" s="17"/>
      <c r="K37" s="17"/>
    </row>
    <row r="38" spans="1:11" x14ac:dyDescent="0.25">
      <c r="A38" s="9">
        <v>12</v>
      </c>
    </row>
    <row r="39" spans="1:11" x14ac:dyDescent="0.25">
      <c r="A39" s="9">
        <v>12</v>
      </c>
      <c r="D39" s="18" t="s">
        <v>19</v>
      </c>
      <c r="E39" s="18"/>
      <c r="F39" s="5" t="s">
        <v>20</v>
      </c>
      <c r="G39" s="5" t="s">
        <v>25</v>
      </c>
    </row>
    <row r="40" spans="1:11" x14ac:dyDescent="0.25">
      <c r="A40" s="9">
        <v>12</v>
      </c>
      <c r="D40" s="18" t="s">
        <v>21</v>
      </c>
      <c r="E40" s="18"/>
      <c r="F40" s="5" t="s">
        <v>22</v>
      </c>
      <c r="G40" s="5"/>
    </row>
    <row r="41" spans="1:11" x14ac:dyDescent="0.25">
      <c r="A41" s="9">
        <v>12</v>
      </c>
      <c r="D41" s="18" t="s">
        <v>23</v>
      </c>
      <c r="E41" s="18"/>
      <c r="F41" s="5" t="s">
        <v>24</v>
      </c>
      <c r="G41" s="5"/>
    </row>
    <row r="42" spans="1:11" x14ac:dyDescent="0.25">
      <c r="A42" s="9">
        <v>12</v>
      </c>
    </row>
    <row r="43" spans="1:11" x14ac:dyDescent="0.25">
      <c r="A43" s="9">
        <v>12</v>
      </c>
    </row>
    <row r="44" spans="1:11" x14ac:dyDescent="0.25">
      <c r="A44" s="9">
        <v>12</v>
      </c>
    </row>
    <row r="45" spans="1:11" x14ac:dyDescent="0.25">
      <c r="A45" s="9">
        <v>12</v>
      </c>
    </row>
    <row r="46" spans="1:11" x14ac:dyDescent="0.25">
      <c r="A46" s="9">
        <v>13</v>
      </c>
    </row>
    <row r="47" spans="1:11" x14ac:dyDescent="0.25">
      <c r="A47" s="9">
        <v>14</v>
      </c>
    </row>
    <row r="48" spans="1:11" x14ac:dyDescent="0.25">
      <c r="A48" s="9">
        <v>14</v>
      </c>
    </row>
    <row r="49" spans="1:1" x14ac:dyDescent="0.25">
      <c r="A49" s="9">
        <v>14</v>
      </c>
    </row>
    <row r="50" spans="1:1" x14ac:dyDescent="0.25">
      <c r="A50" s="9">
        <v>14</v>
      </c>
    </row>
    <row r="51" spans="1:1" x14ac:dyDescent="0.25">
      <c r="A51" s="9">
        <v>14</v>
      </c>
    </row>
    <row r="52" spans="1:1" x14ac:dyDescent="0.25">
      <c r="A52" s="9">
        <v>14</v>
      </c>
    </row>
    <row r="53" spans="1:1" x14ac:dyDescent="0.25">
      <c r="A53" s="9">
        <v>14</v>
      </c>
    </row>
    <row r="54" spans="1:1" x14ac:dyDescent="0.25">
      <c r="A54" s="9">
        <v>15</v>
      </c>
    </row>
    <row r="55" spans="1:1" x14ac:dyDescent="0.25">
      <c r="A55" s="9">
        <v>15</v>
      </c>
    </row>
    <row r="56" spans="1:1" x14ac:dyDescent="0.25">
      <c r="A56" s="9">
        <v>16</v>
      </c>
    </row>
    <row r="57" spans="1:1" x14ac:dyDescent="0.25">
      <c r="A57" s="9">
        <v>19</v>
      </c>
    </row>
    <row r="58" spans="1:1" x14ac:dyDescent="0.25">
      <c r="A58" s="9">
        <v>22</v>
      </c>
    </row>
  </sheetData>
  <sortState ref="A9:A58">
    <sortCondition ref="A9"/>
  </sortState>
  <mergeCells count="6">
    <mergeCell ref="A1:J1"/>
    <mergeCell ref="C9:D9"/>
    <mergeCell ref="D23:K23"/>
    <mergeCell ref="D39:E39"/>
    <mergeCell ref="D40:E40"/>
    <mergeCell ref="D41:E41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opLeftCell="A28" workbookViewId="0">
      <selection activeCell="O43" sqref="O43"/>
    </sheetView>
  </sheetViews>
  <sheetFormatPr defaultRowHeight="15" x14ac:dyDescent="0.25"/>
  <cols>
    <col min="7" max="7" width="13.7109375" bestFit="1" customWidth="1"/>
    <col min="12" max="12" width="10.85546875" bestFit="1" customWidth="1"/>
  </cols>
  <sheetData>
    <row r="1" spans="1:13" x14ac:dyDescent="0.25">
      <c r="A1" t="s">
        <v>26</v>
      </c>
      <c r="D1" t="str">
        <f>MID(A1,1,4)</f>
        <v>3,67</v>
      </c>
      <c r="E1" t="str">
        <f>MID(A1,6,4)</f>
        <v>1,82</v>
      </c>
      <c r="F1" t="str">
        <f>MID(A1,11,4)</f>
        <v>3,73</v>
      </c>
      <c r="G1" t="str">
        <f>MID(A1,16,4)</f>
        <v>4,10</v>
      </c>
      <c r="H1" t="str">
        <f>MID(A1,21,4)</f>
        <v>4,30</v>
      </c>
    </row>
    <row r="2" spans="1:13" x14ac:dyDescent="0.25">
      <c r="A2" t="s">
        <v>27</v>
      </c>
      <c r="D2" t="str">
        <f t="shared" ref="D2:D6" si="0">MID(A2,1,4)</f>
        <v>1,28</v>
      </c>
      <c r="E2" t="str">
        <f t="shared" ref="E2:E6" si="1">MID(A2,6,4)</f>
        <v>8,14</v>
      </c>
      <c r="F2" t="str">
        <f t="shared" ref="F2:F6" si="2">MID(A2,11,4)</f>
        <v>2,43</v>
      </c>
      <c r="G2" t="str">
        <f t="shared" ref="G2:G6" si="3">MID(A2,16,4)</f>
        <v>4,17</v>
      </c>
      <c r="H2" t="str">
        <f t="shared" ref="H2:H6" si="4">MID(A2,21,4)</f>
        <v>5,36</v>
      </c>
    </row>
    <row r="3" spans="1:13" x14ac:dyDescent="0.25">
      <c r="A3" t="s">
        <v>28</v>
      </c>
      <c r="D3" t="str">
        <f t="shared" si="0"/>
        <v>3,96</v>
      </c>
      <c r="E3" t="str">
        <f t="shared" si="1"/>
        <v>6,54</v>
      </c>
      <c r="F3" t="str">
        <f t="shared" si="2"/>
        <v>5,84</v>
      </c>
      <c r="G3" t="str">
        <f t="shared" si="3"/>
        <v>7,35</v>
      </c>
      <c r="H3" t="str">
        <f t="shared" si="4"/>
        <v>3,63</v>
      </c>
    </row>
    <row r="4" spans="1:13" x14ac:dyDescent="0.25">
      <c r="A4" t="s">
        <v>29</v>
      </c>
      <c r="D4" t="str">
        <f t="shared" si="0"/>
        <v>2,93</v>
      </c>
      <c r="E4" t="str">
        <f t="shared" si="1"/>
        <v>2,82</v>
      </c>
      <c r="F4" t="str">
        <f t="shared" si="2"/>
        <v>8,45</v>
      </c>
      <c r="G4" t="str">
        <f t="shared" si="3"/>
        <v>5,28</v>
      </c>
      <c r="H4" t="str">
        <f t="shared" si="4"/>
        <v>5,41</v>
      </c>
    </row>
    <row r="5" spans="1:13" x14ac:dyDescent="0.25">
      <c r="A5" t="s">
        <v>30</v>
      </c>
      <c r="D5" t="str">
        <f t="shared" si="0"/>
        <v>7,77</v>
      </c>
      <c r="E5" t="str">
        <f t="shared" si="1"/>
        <v>4,65</v>
      </c>
      <c r="F5" t="str">
        <f t="shared" si="2"/>
        <v>1,88</v>
      </c>
      <c r="G5" t="str">
        <f t="shared" si="3"/>
        <v>2,12</v>
      </c>
      <c r="H5" t="str">
        <f t="shared" si="4"/>
        <v>4,26</v>
      </c>
    </row>
    <row r="6" spans="1:13" x14ac:dyDescent="0.25">
      <c r="A6" t="s">
        <v>31</v>
      </c>
      <c r="D6" t="str">
        <f t="shared" si="0"/>
        <v>2,78</v>
      </c>
      <c r="E6" t="str">
        <f t="shared" si="1"/>
        <v>5,54</v>
      </c>
      <c r="F6" t="str">
        <f t="shared" si="2"/>
        <v>0,90</v>
      </c>
      <c r="G6" t="str">
        <f t="shared" si="3"/>
        <v>5,09</v>
      </c>
      <c r="H6" t="str">
        <f t="shared" si="4"/>
        <v>4,07</v>
      </c>
    </row>
    <row r="8" spans="1:13" ht="18.75" x14ac:dyDescent="0.3">
      <c r="A8" s="2" t="s">
        <v>32</v>
      </c>
      <c r="B8" s="2"/>
      <c r="C8" s="2"/>
      <c r="D8" s="2"/>
      <c r="E8" s="2"/>
      <c r="G8" s="10" t="s">
        <v>14</v>
      </c>
      <c r="H8" s="10"/>
      <c r="J8" s="7" t="s">
        <v>10</v>
      </c>
      <c r="K8" s="14" t="s">
        <v>15</v>
      </c>
      <c r="L8" s="7" t="s">
        <v>2</v>
      </c>
      <c r="M8" s="7" t="s">
        <v>16</v>
      </c>
    </row>
    <row r="9" spans="1:13" x14ac:dyDescent="0.25">
      <c r="A9" s="19">
        <v>3.67</v>
      </c>
      <c r="B9" s="19">
        <v>1.82</v>
      </c>
      <c r="C9" s="19">
        <v>3.73</v>
      </c>
      <c r="D9" s="19">
        <v>4.0999999999999996</v>
      </c>
      <c r="E9" s="19">
        <v>4.3</v>
      </c>
      <c r="G9" s="11" t="s">
        <v>5</v>
      </c>
      <c r="H9" s="12">
        <f>MIN(A9:E14)</f>
        <v>0.9</v>
      </c>
      <c r="J9" s="6">
        <v>1</v>
      </c>
      <c r="K9" s="15">
        <f>($H$9-$H$15/2)+J9*$H$15</f>
        <v>1.84375</v>
      </c>
      <c r="L9" s="6">
        <f t="array" ref="L9:L13">FREQUENCY(A9:E14,K9:K13)</f>
        <v>3</v>
      </c>
      <c r="M9" s="6">
        <f>L9/$L$14</f>
        <v>0.1</v>
      </c>
    </row>
    <row r="10" spans="1:13" x14ac:dyDescent="0.25">
      <c r="A10" s="19">
        <v>1.28</v>
      </c>
      <c r="B10" s="19">
        <v>8.14</v>
      </c>
      <c r="C10" s="19">
        <v>2.4300000000000002</v>
      </c>
      <c r="D10" s="19">
        <v>4.17</v>
      </c>
      <c r="E10" s="19">
        <v>5.36</v>
      </c>
      <c r="G10" s="13" t="s">
        <v>6</v>
      </c>
      <c r="H10" s="12">
        <f>MAX(A9:E14)</f>
        <v>8.4499999999999993</v>
      </c>
      <c r="J10" s="6">
        <v>2</v>
      </c>
      <c r="K10" s="15">
        <f t="shared" ref="K10:K13" si="5">($H$9-$H$15/2)+J10*$H$15</f>
        <v>3.7312499999999997</v>
      </c>
      <c r="L10" s="6">
        <v>9</v>
      </c>
      <c r="M10" s="6">
        <f t="shared" ref="M10:M13" si="6">L10/$L$14</f>
        <v>0.3</v>
      </c>
    </row>
    <row r="11" spans="1:13" x14ac:dyDescent="0.25">
      <c r="A11" s="19">
        <v>3.96</v>
      </c>
      <c r="B11" s="19">
        <v>6.54</v>
      </c>
      <c r="C11" s="19">
        <v>5.84</v>
      </c>
      <c r="D11" s="19">
        <v>7.35</v>
      </c>
      <c r="E11" s="19">
        <v>3.63</v>
      </c>
      <c r="G11" s="13" t="s">
        <v>7</v>
      </c>
      <c r="H11" s="12">
        <f>AVERAGE(A9:E14)</f>
        <v>4.3423333333333343</v>
      </c>
      <c r="J11" s="6">
        <v>3</v>
      </c>
      <c r="K11" s="15">
        <f t="shared" si="5"/>
        <v>5.6187499999999995</v>
      </c>
      <c r="L11" s="6">
        <v>12</v>
      </c>
      <c r="M11" s="6">
        <f t="shared" si="6"/>
        <v>0.4</v>
      </c>
    </row>
    <row r="12" spans="1:13" x14ac:dyDescent="0.25">
      <c r="A12" s="19">
        <v>2.93</v>
      </c>
      <c r="B12" s="19">
        <v>2.82</v>
      </c>
      <c r="C12" s="19">
        <v>8.4499999999999993</v>
      </c>
      <c r="D12" s="19">
        <v>5.28</v>
      </c>
      <c r="E12" s="19">
        <v>5.41</v>
      </c>
      <c r="G12" s="13" t="s">
        <v>8</v>
      </c>
      <c r="H12" s="6">
        <f>COUNT(A9:E14)</f>
        <v>30</v>
      </c>
      <c r="J12" s="6">
        <v>4</v>
      </c>
      <c r="K12" s="15">
        <f t="shared" si="5"/>
        <v>7.5062499999999988</v>
      </c>
      <c r="L12" s="6">
        <v>3</v>
      </c>
      <c r="M12" s="6">
        <f t="shared" si="6"/>
        <v>0.1</v>
      </c>
    </row>
    <row r="13" spans="1:13" x14ac:dyDescent="0.25">
      <c r="A13" s="19">
        <v>7.77</v>
      </c>
      <c r="B13" s="19">
        <v>4.6500000000000004</v>
      </c>
      <c r="C13" s="19">
        <v>1.88</v>
      </c>
      <c r="D13" s="19">
        <v>2.12</v>
      </c>
      <c r="E13" s="19">
        <v>4.26</v>
      </c>
      <c r="G13" s="13" t="s">
        <v>9</v>
      </c>
      <c r="H13" s="6">
        <f>SQRT(H12)</f>
        <v>5.4772255750516612</v>
      </c>
      <c r="J13" s="6">
        <v>5</v>
      </c>
      <c r="K13" s="15">
        <f t="shared" si="5"/>
        <v>9.3937499999999989</v>
      </c>
      <c r="L13" s="6">
        <v>3</v>
      </c>
      <c r="M13" s="6">
        <f t="shared" si="6"/>
        <v>0.1</v>
      </c>
    </row>
    <row r="14" spans="1:13" x14ac:dyDescent="0.25">
      <c r="A14" s="19">
        <v>2.78</v>
      </c>
      <c r="B14" s="19">
        <v>5.54</v>
      </c>
      <c r="C14" s="19">
        <v>0.9</v>
      </c>
      <c r="D14" s="19">
        <v>5.09</v>
      </c>
      <c r="E14" s="19">
        <v>4.07</v>
      </c>
      <c r="G14" s="13" t="s">
        <v>10</v>
      </c>
      <c r="H14" s="6">
        <f>INT(H13)</f>
        <v>5</v>
      </c>
      <c r="L14" s="6">
        <f>SUM(L9:L13)</f>
        <v>30</v>
      </c>
      <c r="M14" s="6">
        <f>SUM(M9:M13)</f>
        <v>1</v>
      </c>
    </row>
    <row r="15" spans="1:13" x14ac:dyDescent="0.25">
      <c r="G15" s="13" t="s">
        <v>11</v>
      </c>
      <c r="H15" s="6">
        <f>(H10-H9)/(H14-1)</f>
        <v>1.8874999999999997</v>
      </c>
    </row>
    <row r="16" spans="1:13" x14ac:dyDescent="0.25">
      <c r="G16" s="13" t="s">
        <v>12</v>
      </c>
      <c r="H16" s="6">
        <f>_xlfn.STDEV.S(A9:E14)</f>
        <v>1.991006820912355</v>
      </c>
    </row>
    <row r="17" spans="2:8" x14ac:dyDescent="0.25">
      <c r="G17" s="13" t="s">
        <v>13</v>
      </c>
      <c r="H17" s="4"/>
    </row>
    <row r="19" spans="2:8" x14ac:dyDescent="0.25">
      <c r="B19" t="s">
        <v>34</v>
      </c>
      <c r="C19" t="s">
        <v>33</v>
      </c>
    </row>
    <row r="20" spans="2:8" x14ac:dyDescent="0.25">
      <c r="B20" s="19">
        <v>0.9</v>
      </c>
      <c r="C20">
        <v>0</v>
      </c>
    </row>
    <row r="21" spans="2:8" x14ac:dyDescent="0.25">
      <c r="B21" s="19">
        <v>1.28</v>
      </c>
      <c r="C21">
        <v>0</v>
      </c>
    </row>
    <row r="22" spans="2:8" x14ac:dyDescent="0.25">
      <c r="B22" s="19">
        <v>1.82</v>
      </c>
      <c r="C22">
        <v>0</v>
      </c>
    </row>
    <row r="23" spans="2:8" x14ac:dyDescent="0.25">
      <c r="B23" s="19">
        <v>1.88</v>
      </c>
      <c r="C23">
        <v>0</v>
      </c>
    </row>
    <row r="24" spans="2:8" x14ac:dyDescent="0.25">
      <c r="B24" s="19">
        <v>2.12</v>
      </c>
      <c r="C24">
        <v>0</v>
      </c>
    </row>
    <row r="25" spans="2:8" x14ac:dyDescent="0.25">
      <c r="B25" s="19">
        <v>2.4300000000000002</v>
      </c>
      <c r="C25">
        <v>0</v>
      </c>
    </row>
    <row r="26" spans="2:8" x14ac:dyDescent="0.25">
      <c r="B26" s="19">
        <v>2.78</v>
      </c>
      <c r="C26">
        <v>0</v>
      </c>
    </row>
    <row r="27" spans="2:8" x14ac:dyDescent="0.25">
      <c r="B27" s="19">
        <v>2.82</v>
      </c>
      <c r="C27">
        <v>0</v>
      </c>
    </row>
    <row r="28" spans="2:8" x14ac:dyDescent="0.25">
      <c r="B28" s="19">
        <v>2.93</v>
      </c>
      <c r="C28">
        <v>0</v>
      </c>
    </row>
    <row r="29" spans="2:8" x14ac:dyDescent="0.25">
      <c r="B29" s="19">
        <v>3.63</v>
      </c>
      <c r="C29">
        <v>0</v>
      </c>
    </row>
    <row r="30" spans="2:8" x14ac:dyDescent="0.25">
      <c r="B30" s="19">
        <v>3.67</v>
      </c>
      <c r="C30">
        <v>0</v>
      </c>
    </row>
    <row r="31" spans="2:8" x14ac:dyDescent="0.25">
      <c r="B31" s="19">
        <v>3.73</v>
      </c>
      <c r="C31">
        <v>0</v>
      </c>
    </row>
    <row r="32" spans="2:8" x14ac:dyDescent="0.25">
      <c r="B32" s="19">
        <v>3.96</v>
      </c>
      <c r="C32">
        <v>0</v>
      </c>
    </row>
    <row r="33" spans="2:3" x14ac:dyDescent="0.25">
      <c r="B33" s="19">
        <v>4.07</v>
      </c>
      <c r="C33">
        <v>0</v>
      </c>
    </row>
    <row r="34" spans="2:3" x14ac:dyDescent="0.25">
      <c r="B34" s="19">
        <v>4.0999999999999996</v>
      </c>
      <c r="C34">
        <v>0</v>
      </c>
    </row>
    <row r="35" spans="2:3" x14ac:dyDescent="0.25">
      <c r="B35" s="19">
        <v>4.17</v>
      </c>
      <c r="C35">
        <v>0</v>
      </c>
    </row>
    <row r="36" spans="2:3" x14ac:dyDescent="0.25">
      <c r="B36" s="19">
        <v>4.26</v>
      </c>
      <c r="C36">
        <v>0</v>
      </c>
    </row>
    <row r="37" spans="2:3" x14ac:dyDescent="0.25">
      <c r="B37" s="19">
        <v>4.3</v>
      </c>
      <c r="C37">
        <v>0</v>
      </c>
    </row>
    <row r="38" spans="2:3" x14ac:dyDescent="0.25">
      <c r="B38" s="19">
        <v>4.6500000000000004</v>
      </c>
      <c r="C38">
        <v>0</v>
      </c>
    </row>
    <row r="39" spans="2:3" x14ac:dyDescent="0.25">
      <c r="B39" s="19">
        <v>5.09</v>
      </c>
      <c r="C39">
        <v>0</v>
      </c>
    </row>
    <row r="40" spans="2:3" x14ac:dyDescent="0.25">
      <c r="B40" s="19">
        <v>5.28</v>
      </c>
      <c r="C40">
        <v>0</v>
      </c>
    </row>
    <row r="41" spans="2:3" x14ac:dyDescent="0.25">
      <c r="B41" s="19">
        <v>5.36</v>
      </c>
      <c r="C41">
        <v>0</v>
      </c>
    </row>
    <row r="42" spans="2:3" x14ac:dyDescent="0.25">
      <c r="B42" s="19">
        <v>5.41</v>
      </c>
      <c r="C42">
        <v>0</v>
      </c>
    </row>
    <row r="43" spans="2:3" x14ac:dyDescent="0.25">
      <c r="B43" s="19">
        <v>5.54</v>
      </c>
      <c r="C43">
        <v>0</v>
      </c>
    </row>
    <row r="44" spans="2:3" x14ac:dyDescent="0.25">
      <c r="B44" s="19">
        <v>5.84</v>
      </c>
      <c r="C44">
        <v>0</v>
      </c>
    </row>
    <row r="45" spans="2:3" x14ac:dyDescent="0.25">
      <c r="B45" s="19">
        <v>6.54</v>
      </c>
      <c r="C45">
        <v>0</v>
      </c>
    </row>
    <row r="46" spans="2:3" x14ac:dyDescent="0.25">
      <c r="B46" s="19">
        <v>7.35</v>
      </c>
      <c r="C46">
        <v>0</v>
      </c>
    </row>
    <row r="47" spans="2:3" x14ac:dyDescent="0.25">
      <c r="B47" s="19">
        <v>7.77</v>
      </c>
      <c r="C47">
        <v>0</v>
      </c>
    </row>
    <row r="48" spans="2:3" x14ac:dyDescent="0.25">
      <c r="B48" s="19">
        <v>8.14</v>
      </c>
      <c r="C48">
        <v>0</v>
      </c>
    </row>
    <row r="49" spans="2:3" x14ac:dyDescent="0.25">
      <c r="B49" s="19">
        <v>8.4499999999999993</v>
      </c>
      <c r="C49">
        <v>0</v>
      </c>
    </row>
  </sheetData>
  <sortState ref="B20:B49">
    <sortCondition ref="B20"/>
  </sortState>
  <mergeCells count="2">
    <mergeCell ref="A8:E8"/>
    <mergeCell ref="G8:H8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I23" sqref="I23"/>
    </sheetView>
  </sheetViews>
  <sheetFormatPr defaultRowHeight="15" x14ac:dyDescent="0.25"/>
  <cols>
    <col min="1" max="1" width="14.7109375" bestFit="1" customWidth="1"/>
    <col min="2" max="2" width="10.85546875" bestFit="1" customWidth="1"/>
    <col min="3" max="3" width="10.85546875" customWidth="1"/>
    <col min="4" max="4" width="17.5703125" bestFit="1" customWidth="1"/>
    <col min="5" max="5" width="10.85546875" customWidth="1"/>
    <col min="7" max="7" width="12.42578125" bestFit="1" customWidth="1"/>
    <col min="8" max="8" width="6" bestFit="1" customWidth="1"/>
    <col min="9" max="9" width="14.7109375" bestFit="1" customWidth="1"/>
    <col min="10" max="10" width="15.7109375" bestFit="1" customWidth="1"/>
    <col min="14" max="14" width="17.5703125" bestFit="1" customWidth="1"/>
  </cols>
  <sheetData>
    <row r="1" spans="1:15" x14ac:dyDescent="0.25">
      <c r="A1" s="3" t="s">
        <v>52</v>
      </c>
      <c r="B1" s="3"/>
      <c r="C1" s="3"/>
      <c r="D1" s="3"/>
      <c r="G1" s="3" t="s">
        <v>53</v>
      </c>
      <c r="H1" s="3"/>
      <c r="I1" s="3"/>
      <c r="J1" s="3"/>
    </row>
    <row r="2" spans="1:15" x14ac:dyDescent="0.25">
      <c r="A2" s="6" t="s">
        <v>35</v>
      </c>
      <c r="B2" s="6" t="s">
        <v>45</v>
      </c>
      <c r="C2" s="6" t="s">
        <v>16</v>
      </c>
      <c r="D2" s="6" t="s">
        <v>46</v>
      </c>
      <c r="E2" s="5"/>
      <c r="G2" s="6" t="s">
        <v>3</v>
      </c>
      <c r="H2" s="6" t="s">
        <v>45</v>
      </c>
      <c r="I2" s="6" t="s">
        <v>16</v>
      </c>
      <c r="J2" s="6" t="s">
        <v>46</v>
      </c>
    </row>
    <row r="3" spans="1:15" x14ac:dyDescent="0.25">
      <c r="A3" s="6" t="s">
        <v>36</v>
      </c>
      <c r="B3" s="6">
        <v>15</v>
      </c>
      <c r="C3" s="6">
        <f>B3/$B$6</f>
        <v>0.3</v>
      </c>
      <c r="D3" s="6">
        <f>C3*100</f>
        <v>30</v>
      </c>
      <c r="E3" s="5"/>
      <c r="G3" s="6" t="s">
        <v>47</v>
      </c>
      <c r="H3" s="6">
        <v>12</v>
      </c>
      <c r="I3" s="12">
        <v>0.33333333333333331</v>
      </c>
      <c r="J3" s="12">
        <v>33.333333333333329</v>
      </c>
    </row>
    <row r="4" spans="1:15" x14ac:dyDescent="0.25">
      <c r="A4" s="6" t="s">
        <v>37</v>
      </c>
      <c r="B4" s="6">
        <v>30</v>
      </c>
      <c r="C4" s="6">
        <f t="shared" ref="C4:C5" si="0">B4/$B$6</f>
        <v>0.6</v>
      </c>
      <c r="D4" s="6">
        <f t="shared" ref="D4:D5" si="1">C4*100</f>
        <v>60</v>
      </c>
      <c r="E4" s="5"/>
      <c r="G4" s="6" t="s">
        <v>48</v>
      </c>
      <c r="H4" s="6">
        <v>18</v>
      </c>
      <c r="I4" s="12">
        <v>0.5</v>
      </c>
      <c r="J4" s="12">
        <v>50</v>
      </c>
    </row>
    <row r="5" spans="1:15" x14ac:dyDescent="0.25">
      <c r="A5" s="6" t="s">
        <v>38</v>
      </c>
      <c r="B5" s="6">
        <v>5</v>
      </c>
      <c r="C5" s="6">
        <f t="shared" si="0"/>
        <v>0.1</v>
      </c>
      <c r="D5" s="6">
        <f t="shared" si="1"/>
        <v>10</v>
      </c>
      <c r="E5" s="5"/>
      <c r="G5" s="6" t="s">
        <v>49</v>
      </c>
      <c r="H5" s="6">
        <v>6</v>
      </c>
      <c r="I5" s="12">
        <v>0.16666666666666666</v>
      </c>
      <c r="J5" s="12">
        <v>16.666666666666664</v>
      </c>
    </row>
    <row r="6" spans="1:15" x14ac:dyDescent="0.25">
      <c r="A6" s="6" t="s">
        <v>39</v>
      </c>
      <c r="B6" s="6">
        <v>50</v>
      </c>
      <c r="C6" s="6">
        <f>SUM(C3:C5)</f>
        <v>0.99999999999999989</v>
      </c>
      <c r="D6" s="6">
        <f>SUM(D3:D5)</f>
        <v>100</v>
      </c>
      <c r="E6" s="5"/>
      <c r="G6" s="6" t="s">
        <v>39</v>
      </c>
      <c r="H6" s="6">
        <v>36</v>
      </c>
      <c r="I6" s="6">
        <v>0.99999999999999989</v>
      </c>
      <c r="J6" s="6">
        <v>100</v>
      </c>
    </row>
    <row r="8" spans="1:15" x14ac:dyDescent="0.25">
      <c r="A8" s="6" t="s">
        <v>44</v>
      </c>
      <c r="B8" s="6" t="s">
        <v>45</v>
      </c>
      <c r="C8" s="6" t="s">
        <v>16</v>
      </c>
      <c r="D8" s="6" t="s">
        <v>50</v>
      </c>
      <c r="E8" s="6" t="s">
        <v>51</v>
      </c>
      <c r="G8" s="21" t="s">
        <v>4</v>
      </c>
      <c r="H8" s="21"/>
      <c r="I8" s="21"/>
      <c r="J8" s="21"/>
      <c r="K8" s="21"/>
      <c r="L8" s="21"/>
      <c r="N8" t="s">
        <v>4</v>
      </c>
    </row>
    <row r="9" spans="1:15" x14ac:dyDescent="0.25">
      <c r="A9" s="6" t="s">
        <v>40</v>
      </c>
      <c r="B9" s="6">
        <v>14</v>
      </c>
      <c r="C9" s="6">
        <f>B9/$B$13</f>
        <v>0.28000000000000003</v>
      </c>
      <c r="D9" s="6">
        <f>B9</f>
        <v>14</v>
      </c>
      <c r="E9" s="6">
        <f>D9/B13</f>
        <v>0.28000000000000003</v>
      </c>
      <c r="G9" s="6" t="s">
        <v>10</v>
      </c>
      <c r="H9" s="6" t="s">
        <v>15</v>
      </c>
      <c r="I9" s="6" t="s">
        <v>45</v>
      </c>
      <c r="J9" s="6" t="s">
        <v>16</v>
      </c>
      <c r="K9" s="6" t="s">
        <v>50</v>
      </c>
      <c r="L9" s="6" t="s">
        <v>51</v>
      </c>
      <c r="N9" t="s">
        <v>5</v>
      </c>
      <c r="O9">
        <v>4</v>
      </c>
    </row>
    <row r="10" spans="1:15" x14ac:dyDescent="0.25">
      <c r="A10" s="6" t="s">
        <v>41</v>
      </c>
      <c r="B10" s="6">
        <v>17</v>
      </c>
      <c r="C10" s="6">
        <f t="shared" ref="C10:C12" si="2">B10/$B$13</f>
        <v>0.34</v>
      </c>
      <c r="D10" s="6">
        <f>B10+D9</f>
        <v>31</v>
      </c>
      <c r="E10" s="6">
        <f>D10/B13</f>
        <v>0.62</v>
      </c>
      <c r="G10" s="6">
        <v>1</v>
      </c>
      <c r="H10" s="6">
        <v>5.93</v>
      </c>
      <c r="I10" s="6">
        <v>4</v>
      </c>
      <c r="J10" s="6">
        <v>0.1111111111111111</v>
      </c>
      <c r="K10" s="6">
        <v>4</v>
      </c>
      <c r="L10" s="6">
        <v>0.1111111111111111</v>
      </c>
      <c r="N10" t="s">
        <v>6</v>
      </c>
      <c r="O10">
        <v>23.3</v>
      </c>
    </row>
    <row r="11" spans="1:15" x14ac:dyDescent="0.25">
      <c r="A11" s="6" t="s">
        <v>42</v>
      </c>
      <c r="B11" s="6">
        <v>11</v>
      </c>
      <c r="C11" s="6">
        <f t="shared" si="2"/>
        <v>0.22</v>
      </c>
      <c r="D11" s="6">
        <f>B11+D10</f>
        <v>42</v>
      </c>
      <c r="E11" s="6">
        <f>D11/B13</f>
        <v>0.84</v>
      </c>
      <c r="G11" s="6">
        <v>2</v>
      </c>
      <c r="H11" s="6">
        <v>9.7900000000000009</v>
      </c>
      <c r="I11" s="6">
        <v>13</v>
      </c>
      <c r="J11" s="6">
        <v>0.3611111111111111</v>
      </c>
      <c r="K11" s="6">
        <v>17</v>
      </c>
      <c r="L11" s="6">
        <v>0.47222222222222221</v>
      </c>
      <c r="N11" t="s">
        <v>7</v>
      </c>
      <c r="O11">
        <v>11.12222222222222</v>
      </c>
    </row>
    <row r="12" spans="1:15" x14ac:dyDescent="0.25">
      <c r="A12" s="6" t="s">
        <v>43</v>
      </c>
      <c r="B12" s="6">
        <v>8</v>
      </c>
      <c r="C12" s="6">
        <f t="shared" si="2"/>
        <v>0.16</v>
      </c>
      <c r="D12" s="6">
        <f>B12+D11</f>
        <v>50</v>
      </c>
      <c r="E12" s="6">
        <v>1</v>
      </c>
      <c r="G12" s="6">
        <v>3</v>
      </c>
      <c r="H12" s="6">
        <v>13.650000000000002</v>
      </c>
      <c r="I12" s="6">
        <v>9</v>
      </c>
      <c r="J12" s="6">
        <v>0.25</v>
      </c>
      <c r="K12" s="6">
        <v>26</v>
      </c>
      <c r="L12" s="6">
        <v>0.72222222222222221</v>
      </c>
      <c r="N12" t="s">
        <v>8</v>
      </c>
      <c r="O12">
        <v>36</v>
      </c>
    </row>
    <row r="13" spans="1:15" x14ac:dyDescent="0.25">
      <c r="A13" s="6" t="s">
        <v>39</v>
      </c>
      <c r="B13" s="6">
        <v>50</v>
      </c>
      <c r="C13" s="6">
        <f>SUM(C9:C12)</f>
        <v>1</v>
      </c>
      <c r="D13" s="6"/>
      <c r="E13" s="6"/>
      <c r="G13" s="6">
        <v>4</v>
      </c>
      <c r="H13" s="6">
        <v>17.510000000000002</v>
      </c>
      <c r="I13" s="6">
        <v>7</v>
      </c>
      <c r="J13" s="6">
        <v>0.19444444444444445</v>
      </c>
      <c r="K13" s="6">
        <v>33</v>
      </c>
      <c r="L13" s="6">
        <v>0.91666666666666663</v>
      </c>
      <c r="N13" t="s">
        <v>9</v>
      </c>
      <c r="O13">
        <v>6</v>
      </c>
    </row>
    <row r="14" spans="1:15" x14ac:dyDescent="0.25">
      <c r="G14" s="6">
        <v>5</v>
      </c>
      <c r="H14" s="6">
        <v>21.37</v>
      </c>
      <c r="I14" s="6">
        <v>2</v>
      </c>
      <c r="J14" s="6">
        <v>5.5555555555555552E-2</v>
      </c>
      <c r="K14" s="6">
        <v>35</v>
      </c>
      <c r="L14" s="6">
        <v>0.97222222222222221</v>
      </c>
      <c r="N14" t="s">
        <v>10</v>
      </c>
      <c r="O14">
        <v>6</v>
      </c>
    </row>
    <row r="15" spans="1:15" x14ac:dyDescent="0.25">
      <c r="G15" s="6">
        <v>6</v>
      </c>
      <c r="H15" s="6">
        <v>25.230000000000004</v>
      </c>
      <c r="I15" s="6">
        <v>1</v>
      </c>
      <c r="J15" s="6">
        <v>2.7777777777777776E-2</v>
      </c>
      <c r="K15" s="6">
        <v>36</v>
      </c>
      <c r="L15" s="6">
        <v>1</v>
      </c>
      <c r="N15" t="s">
        <v>11</v>
      </c>
      <c r="O15">
        <v>3.8600000000000003</v>
      </c>
    </row>
    <row r="16" spans="1:15" x14ac:dyDescent="0.25">
      <c r="D16" t="s">
        <v>4</v>
      </c>
      <c r="G16" s="22" t="s">
        <v>39</v>
      </c>
      <c r="H16" s="23"/>
      <c r="I16" s="6">
        <v>36</v>
      </c>
      <c r="J16" s="6">
        <v>1</v>
      </c>
      <c r="K16" s="6"/>
      <c r="L16" s="6"/>
      <c r="N16" t="s">
        <v>12</v>
      </c>
      <c r="O16">
        <v>4.5874575038038659</v>
      </c>
    </row>
    <row r="17" spans="1:15" x14ac:dyDescent="0.25">
      <c r="D17" t="s">
        <v>55</v>
      </c>
      <c r="E17">
        <v>7.5</v>
      </c>
      <c r="G17" s="24"/>
      <c r="H17" s="24"/>
      <c r="I17" s="24"/>
      <c r="J17" s="24"/>
      <c r="K17" s="24"/>
      <c r="L17" s="24"/>
      <c r="N17" t="s">
        <v>13</v>
      </c>
    </row>
    <row r="18" spans="1:15" x14ac:dyDescent="0.25">
      <c r="A18" t="s">
        <v>54</v>
      </c>
      <c r="B18" t="s">
        <v>45</v>
      </c>
      <c r="D18" t="s">
        <v>56</v>
      </c>
      <c r="E18">
        <v>19.5</v>
      </c>
      <c r="G18" s="24"/>
      <c r="J18" s="24"/>
      <c r="K18" s="24"/>
      <c r="L18" s="24"/>
    </row>
    <row r="19" spans="1:15" x14ac:dyDescent="0.25">
      <c r="A19">
        <f>7.5+((10.5-7.5)/2)</f>
        <v>9</v>
      </c>
      <c r="B19">
        <f>B9</f>
        <v>14</v>
      </c>
      <c r="D19" t="s">
        <v>7</v>
      </c>
      <c r="E19">
        <f>(A19*B19+A20*B20+A21*B21+A22*B22)/50</f>
        <v>12.56</v>
      </c>
      <c r="G19" s="24"/>
      <c r="H19" s="24"/>
      <c r="I19" s="24"/>
      <c r="J19" s="24"/>
      <c r="K19" s="24"/>
      <c r="L19" s="24"/>
    </row>
    <row r="20" spans="1:15" x14ac:dyDescent="0.25">
      <c r="A20">
        <f>10.5+((13.5-10.5)/2)</f>
        <v>12</v>
      </c>
      <c r="B20">
        <f t="shared" ref="B20:B22" si="3">B10</f>
        <v>17</v>
      </c>
      <c r="D20" t="s">
        <v>8</v>
      </c>
      <c r="E20">
        <v>50</v>
      </c>
      <c r="G20" s="24"/>
      <c r="H20" s="24"/>
      <c r="I20" s="24"/>
      <c r="J20" s="24"/>
      <c r="K20" s="24"/>
      <c r="L20" s="24"/>
    </row>
    <row r="21" spans="1:15" x14ac:dyDescent="0.25">
      <c r="A21">
        <v>14</v>
      </c>
      <c r="B21">
        <f t="shared" si="3"/>
        <v>11</v>
      </c>
      <c r="D21" t="s">
        <v>57</v>
      </c>
      <c r="E21">
        <f>E18-E17</f>
        <v>12</v>
      </c>
      <c r="G21" s="24"/>
      <c r="H21" s="24"/>
      <c r="I21" s="24"/>
      <c r="J21" s="24"/>
      <c r="K21" s="24"/>
      <c r="L21" s="24"/>
    </row>
    <row r="22" spans="1:15" x14ac:dyDescent="0.25">
      <c r="A22">
        <v>18</v>
      </c>
      <c r="B22">
        <f t="shared" si="3"/>
        <v>8</v>
      </c>
      <c r="G22" s="24"/>
      <c r="H22" s="24"/>
      <c r="I22" s="24"/>
      <c r="J22" s="24"/>
      <c r="K22" s="24"/>
      <c r="L22" s="24"/>
    </row>
    <row r="23" spans="1:15" x14ac:dyDescent="0.25">
      <c r="G23" s="24"/>
      <c r="H23" s="24"/>
      <c r="I23" s="24"/>
      <c r="J23" s="24"/>
      <c r="K23" s="24"/>
      <c r="L23" s="24"/>
    </row>
    <row r="26" spans="1:15" x14ac:dyDescent="0.25">
      <c r="A26" s="25" t="s">
        <v>58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x14ac:dyDescent="0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5">
    <mergeCell ref="G1:J1"/>
    <mergeCell ref="G8:L8"/>
    <mergeCell ref="A1:D1"/>
    <mergeCell ref="G16:H16"/>
    <mergeCell ref="A26:O3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Q3" sqref="Q3"/>
    </sheetView>
  </sheetViews>
  <sheetFormatPr defaultRowHeight="15" x14ac:dyDescent="0.25"/>
  <cols>
    <col min="1" max="10" width="9.140625" style="5"/>
    <col min="13" max="13" width="20.28515625" bestFit="1" customWidth="1"/>
  </cols>
  <sheetData>
    <row r="1" spans="1:17" x14ac:dyDescent="0.25">
      <c r="A1" s="6" t="s">
        <v>66</v>
      </c>
      <c r="B1" s="6" t="s">
        <v>67</v>
      </c>
      <c r="C1" s="6" t="s">
        <v>68</v>
      </c>
      <c r="D1" s="6" t="s">
        <v>69</v>
      </c>
      <c r="E1" s="6" t="s">
        <v>70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L1" s="29" t="s">
        <v>77</v>
      </c>
      <c r="M1" s="30" t="s">
        <v>78</v>
      </c>
      <c r="O1" t="s">
        <v>81</v>
      </c>
      <c r="P1" t="s">
        <v>61</v>
      </c>
      <c r="Q1">
        <f>COUNTIF(H2:H26,"="&amp;P1)/25</f>
        <v>0.28000000000000003</v>
      </c>
    </row>
    <row r="2" spans="1:17" ht="15.75" thickBot="1" x14ac:dyDescent="0.3">
      <c r="A2" s="26">
        <v>1</v>
      </c>
      <c r="B2" s="27" t="s">
        <v>59</v>
      </c>
      <c r="C2" s="28">
        <v>8</v>
      </c>
      <c r="D2" s="28">
        <v>9</v>
      </c>
      <c r="E2" s="28">
        <v>8.6</v>
      </c>
      <c r="F2" s="28">
        <v>9</v>
      </c>
      <c r="G2" s="27" t="s">
        <v>60</v>
      </c>
      <c r="H2" s="27" t="s">
        <v>61</v>
      </c>
      <c r="I2" s="28">
        <v>9</v>
      </c>
      <c r="J2" s="28">
        <v>8.5</v>
      </c>
      <c r="M2" t="s">
        <v>80</v>
      </c>
    </row>
    <row r="3" spans="1:17" ht="15.75" thickBot="1" x14ac:dyDescent="0.3">
      <c r="A3" s="26">
        <v>2</v>
      </c>
      <c r="B3" s="27" t="s">
        <v>59</v>
      </c>
      <c r="C3" s="28">
        <v>8</v>
      </c>
      <c r="D3" s="28">
        <v>9</v>
      </c>
      <c r="E3" s="28">
        <v>7</v>
      </c>
      <c r="F3" s="28">
        <v>9</v>
      </c>
      <c r="G3" s="27" t="s">
        <v>60</v>
      </c>
      <c r="H3" s="27" t="s">
        <v>62</v>
      </c>
      <c r="I3" s="28">
        <v>6.5</v>
      </c>
      <c r="J3" s="28">
        <v>8</v>
      </c>
      <c r="M3" t="s">
        <v>80</v>
      </c>
      <c r="O3" t="s">
        <v>82</v>
      </c>
      <c r="P3" t="s">
        <v>83</v>
      </c>
    </row>
    <row r="4" spans="1:17" ht="15.75" thickBot="1" x14ac:dyDescent="0.3">
      <c r="A4" s="26">
        <v>3</v>
      </c>
      <c r="B4" s="27" t="s">
        <v>59</v>
      </c>
      <c r="C4" s="28">
        <v>8</v>
      </c>
      <c r="D4" s="28">
        <v>9</v>
      </c>
      <c r="E4" s="28">
        <v>8</v>
      </c>
      <c r="F4" s="28">
        <v>8</v>
      </c>
      <c r="G4" s="27" t="s">
        <v>63</v>
      </c>
      <c r="H4" s="27" t="s">
        <v>60</v>
      </c>
      <c r="I4" s="28">
        <v>9</v>
      </c>
      <c r="J4" s="28">
        <v>8.5</v>
      </c>
      <c r="M4" t="s">
        <v>80</v>
      </c>
    </row>
    <row r="5" spans="1:17" ht="15.75" thickBot="1" x14ac:dyDescent="0.3">
      <c r="A5" s="26">
        <v>4</v>
      </c>
      <c r="B5" s="27" t="s">
        <v>59</v>
      </c>
      <c r="C5" s="28">
        <v>6</v>
      </c>
      <c r="D5" s="28">
        <v>9</v>
      </c>
      <c r="E5" s="28">
        <v>8.6</v>
      </c>
      <c r="F5" s="28">
        <v>8</v>
      </c>
      <c r="G5" s="27" t="s">
        <v>63</v>
      </c>
      <c r="H5" s="27" t="s">
        <v>62</v>
      </c>
      <c r="I5" s="28">
        <v>6</v>
      </c>
      <c r="J5" s="28">
        <v>8.5</v>
      </c>
      <c r="M5" t="s">
        <v>80</v>
      </c>
    </row>
    <row r="6" spans="1:17" ht="15.75" thickBot="1" x14ac:dyDescent="0.3">
      <c r="A6" s="26">
        <v>5</v>
      </c>
      <c r="B6" s="27" t="s">
        <v>59</v>
      </c>
      <c r="C6" s="28">
        <v>8</v>
      </c>
      <c r="D6" s="28">
        <v>9</v>
      </c>
      <c r="E6" s="28">
        <v>8</v>
      </c>
      <c r="F6" s="28">
        <v>9</v>
      </c>
      <c r="G6" s="27" t="s">
        <v>61</v>
      </c>
      <c r="H6" s="27" t="s">
        <v>61</v>
      </c>
      <c r="I6" s="28">
        <v>6.5</v>
      </c>
      <c r="J6" s="28">
        <v>9</v>
      </c>
      <c r="M6" t="s">
        <v>79</v>
      </c>
    </row>
    <row r="7" spans="1:17" ht="15.75" thickBot="1" x14ac:dyDescent="0.3">
      <c r="A7" s="26">
        <v>6</v>
      </c>
      <c r="B7" s="27" t="s">
        <v>59</v>
      </c>
      <c r="C7" s="28">
        <v>8</v>
      </c>
      <c r="D7" s="28">
        <v>9</v>
      </c>
      <c r="E7" s="28">
        <v>8.5</v>
      </c>
      <c r="F7" s="28">
        <v>10</v>
      </c>
      <c r="G7" s="27" t="s">
        <v>60</v>
      </c>
      <c r="H7" s="27" t="s">
        <v>61</v>
      </c>
      <c r="I7" s="28">
        <v>6.5</v>
      </c>
      <c r="J7" s="28">
        <v>9.5</v>
      </c>
      <c r="M7" t="s">
        <v>79</v>
      </c>
    </row>
    <row r="8" spans="1:17" ht="15.75" thickBot="1" x14ac:dyDescent="0.3">
      <c r="A8" s="26">
        <v>7</v>
      </c>
      <c r="B8" s="27" t="s">
        <v>59</v>
      </c>
      <c r="C8" s="28">
        <v>8</v>
      </c>
      <c r="D8" s="28">
        <v>9</v>
      </c>
      <c r="E8" s="28">
        <v>8.1999999999999993</v>
      </c>
      <c r="F8" s="28">
        <v>8</v>
      </c>
      <c r="G8" s="27" t="s">
        <v>63</v>
      </c>
      <c r="H8" s="27" t="s">
        <v>62</v>
      </c>
      <c r="I8" s="28">
        <v>9</v>
      </c>
      <c r="J8" s="28">
        <v>7</v>
      </c>
      <c r="M8" t="s">
        <v>80</v>
      </c>
    </row>
    <row r="9" spans="1:17" ht="15.75" thickBot="1" x14ac:dyDescent="0.3">
      <c r="A9" s="26">
        <v>8</v>
      </c>
      <c r="B9" s="27" t="s">
        <v>64</v>
      </c>
      <c r="C9" s="28">
        <v>10</v>
      </c>
      <c r="D9" s="28">
        <v>9</v>
      </c>
      <c r="E9" s="28">
        <v>7.5</v>
      </c>
      <c r="F9" s="28">
        <v>8</v>
      </c>
      <c r="G9" s="27" t="s">
        <v>60</v>
      </c>
      <c r="H9" s="27" t="s">
        <v>62</v>
      </c>
      <c r="I9" s="28">
        <v>6</v>
      </c>
      <c r="J9" s="28">
        <v>8.5</v>
      </c>
      <c r="M9" t="s">
        <v>80</v>
      </c>
    </row>
    <row r="10" spans="1:17" ht="15.75" thickBot="1" x14ac:dyDescent="0.3">
      <c r="A10" s="26">
        <v>9</v>
      </c>
      <c r="B10" s="27" t="s">
        <v>64</v>
      </c>
      <c r="C10" s="28">
        <v>8</v>
      </c>
      <c r="D10" s="28">
        <v>9</v>
      </c>
      <c r="E10" s="28">
        <v>9.4</v>
      </c>
      <c r="F10" s="28">
        <v>9</v>
      </c>
      <c r="G10" s="27" t="s">
        <v>60</v>
      </c>
      <c r="H10" s="27" t="s">
        <v>60</v>
      </c>
      <c r="I10" s="28">
        <v>10</v>
      </c>
      <c r="J10" s="28">
        <v>8</v>
      </c>
    </row>
    <row r="11" spans="1:17" ht="15.75" thickBot="1" x14ac:dyDescent="0.3">
      <c r="A11" s="26">
        <v>10</v>
      </c>
      <c r="B11" s="27" t="s">
        <v>64</v>
      </c>
      <c r="C11" s="28">
        <v>10</v>
      </c>
      <c r="D11" s="28">
        <v>9</v>
      </c>
      <c r="E11" s="28">
        <v>7.9</v>
      </c>
      <c r="F11" s="28">
        <v>8</v>
      </c>
      <c r="G11" s="27" t="s">
        <v>60</v>
      </c>
      <c r="H11" s="27" t="s">
        <v>62</v>
      </c>
      <c r="I11" s="28">
        <v>9</v>
      </c>
      <c r="J11" s="28">
        <v>7.5</v>
      </c>
    </row>
    <row r="12" spans="1:17" ht="15.75" thickBot="1" x14ac:dyDescent="0.3">
      <c r="A12" s="26">
        <v>11</v>
      </c>
      <c r="B12" s="27" t="s">
        <v>64</v>
      </c>
      <c r="C12" s="28">
        <v>8</v>
      </c>
      <c r="D12" s="28">
        <v>9</v>
      </c>
      <c r="E12" s="28">
        <v>8.6</v>
      </c>
      <c r="F12" s="28">
        <v>10</v>
      </c>
      <c r="G12" s="27" t="s">
        <v>62</v>
      </c>
      <c r="H12" s="27" t="s">
        <v>60</v>
      </c>
      <c r="I12" s="28">
        <v>10</v>
      </c>
      <c r="J12" s="28">
        <v>8.5</v>
      </c>
    </row>
    <row r="13" spans="1:17" ht="15.75" thickBot="1" x14ac:dyDescent="0.3">
      <c r="A13" s="26">
        <v>12</v>
      </c>
      <c r="B13" s="27" t="s">
        <v>64</v>
      </c>
      <c r="C13" s="28">
        <v>8</v>
      </c>
      <c r="D13" s="28">
        <v>9</v>
      </c>
      <c r="E13" s="28">
        <v>8.3000000000000007</v>
      </c>
      <c r="F13" s="28">
        <v>7</v>
      </c>
      <c r="G13" s="27" t="s">
        <v>63</v>
      </c>
      <c r="H13" s="27" t="s">
        <v>60</v>
      </c>
      <c r="I13" s="28">
        <v>6.5</v>
      </c>
      <c r="J13" s="28">
        <v>8</v>
      </c>
    </row>
    <row r="14" spans="1:17" ht="15.75" thickBot="1" x14ac:dyDescent="0.3">
      <c r="A14" s="26">
        <v>13</v>
      </c>
      <c r="B14" s="27" t="s">
        <v>64</v>
      </c>
      <c r="C14" s="28">
        <v>6</v>
      </c>
      <c r="D14" s="28">
        <v>9</v>
      </c>
      <c r="E14" s="28">
        <v>7</v>
      </c>
      <c r="F14" s="28">
        <v>7</v>
      </c>
      <c r="G14" s="27" t="s">
        <v>60</v>
      </c>
      <c r="H14" s="27" t="s">
        <v>62</v>
      </c>
      <c r="I14" s="28">
        <v>6</v>
      </c>
      <c r="J14" s="28">
        <v>8.5</v>
      </c>
    </row>
    <row r="15" spans="1:17" ht="15.75" thickBot="1" x14ac:dyDescent="0.3">
      <c r="A15" s="26">
        <v>14</v>
      </c>
      <c r="B15" s="27" t="s">
        <v>64</v>
      </c>
      <c r="C15" s="28">
        <v>10</v>
      </c>
      <c r="D15" s="28">
        <v>9</v>
      </c>
      <c r="E15" s="28">
        <v>8.6</v>
      </c>
      <c r="F15" s="28">
        <v>9</v>
      </c>
      <c r="G15" s="27" t="s">
        <v>61</v>
      </c>
      <c r="H15" s="27" t="s">
        <v>60</v>
      </c>
      <c r="I15" s="28">
        <v>10</v>
      </c>
      <c r="J15" s="28">
        <v>7.5</v>
      </c>
    </row>
    <row r="16" spans="1:17" ht="15.75" thickBot="1" x14ac:dyDescent="0.3">
      <c r="A16" s="26">
        <v>15</v>
      </c>
      <c r="B16" s="27" t="s">
        <v>65</v>
      </c>
      <c r="C16" s="28">
        <v>8</v>
      </c>
      <c r="D16" s="28">
        <v>9</v>
      </c>
      <c r="E16" s="28">
        <v>8.6</v>
      </c>
      <c r="F16" s="28">
        <v>9</v>
      </c>
      <c r="G16" s="27" t="s">
        <v>62</v>
      </c>
      <c r="H16" s="27" t="s">
        <v>60</v>
      </c>
      <c r="I16" s="28">
        <v>10</v>
      </c>
      <c r="J16" s="28">
        <v>7</v>
      </c>
    </row>
    <row r="17" spans="1:10" ht="15.75" thickBot="1" x14ac:dyDescent="0.3">
      <c r="A17" s="26">
        <v>16</v>
      </c>
      <c r="B17" s="27" t="s">
        <v>65</v>
      </c>
      <c r="C17" s="28">
        <v>8</v>
      </c>
      <c r="D17" s="28">
        <v>9</v>
      </c>
      <c r="E17" s="28">
        <v>9.5</v>
      </c>
      <c r="F17" s="28">
        <v>7</v>
      </c>
      <c r="G17" s="27" t="s">
        <v>61</v>
      </c>
      <c r="H17" s="27" t="s">
        <v>61</v>
      </c>
      <c r="I17" s="28">
        <v>9</v>
      </c>
      <c r="J17" s="28">
        <v>7.5</v>
      </c>
    </row>
    <row r="18" spans="1:10" ht="15.75" thickBot="1" x14ac:dyDescent="0.3">
      <c r="A18" s="26">
        <v>17</v>
      </c>
      <c r="B18" s="27" t="s">
        <v>65</v>
      </c>
      <c r="C18" s="28">
        <v>8</v>
      </c>
      <c r="D18" s="28">
        <v>9</v>
      </c>
      <c r="E18" s="28">
        <v>6.3</v>
      </c>
      <c r="F18" s="28">
        <v>8</v>
      </c>
      <c r="G18" s="27" t="s">
        <v>63</v>
      </c>
      <c r="H18" s="27" t="s">
        <v>62</v>
      </c>
      <c r="I18" s="28">
        <v>10</v>
      </c>
      <c r="J18" s="28">
        <v>7.5</v>
      </c>
    </row>
    <row r="19" spans="1:10" ht="15.75" thickBot="1" x14ac:dyDescent="0.3">
      <c r="A19" s="26">
        <v>18</v>
      </c>
      <c r="B19" s="27" t="s">
        <v>65</v>
      </c>
      <c r="C19" s="28">
        <v>6</v>
      </c>
      <c r="D19" s="28">
        <v>9</v>
      </c>
      <c r="E19" s="28">
        <v>7.6</v>
      </c>
      <c r="F19" s="28">
        <v>9</v>
      </c>
      <c r="G19" s="27" t="s">
        <v>62</v>
      </c>
      <c r="H19" s="27" t="s">
        <v>62</v>
      </c>
      <c r="I19" s="28">
        <v>6</v>
      </c>
      <c r="J19" s="28">
        <v>8.5</v>
      </c>
    </row>
    <row r="20" spans="1:10" ht="15.75" thickBot="1" x14ac:dyDescent="0.3">
      <c r="A20" s="26">
        <v>19</v>
      </c>
      <c r="B20" s="27" t="s">
        <v>65</v>
      </c>
      <c r="C20" s="28">
        <v>6</v>
      </c>
      <c r="D20" s="28">
        <v>9</v>
      </c>
      <c r="E20" s="28">
        <v>6.8</v>
      </c>
      <c r="F20" s="28">
        <v>4</v>
      </c>
      <c r="G20" s="27" t="s">
        <v>63</v>
      </c>
      <c r="H20" s="27" t="s">
        <v>62</v>
      </c>
      <c r="I20" s="28">
        <v>6</v>
      </c>
      <c r="J20" s="28">
        <v>9.5</v>
      </c>
    </row>
    <row r="21" spans="1:10" ht="15.75" thickBot="1" x14ac:dyDescent="0.3">
      <c r="A21" s="26">
        <v>20</v>
      </c>
      <c r="B21" s="27" t="s">
        <v>65</v>
      </c>
      <c r="C21" s="28">
        <v>6</v>
      </c>
      <c r="D21" s="28">
        <v>9</v>
      </c>
      <c r="E21" s="28">
        <v>7.5</v>
      </c>
      <c r="F21" s="28">
        <v>7</v>
      </c>
      <c r="G21" s="27" t="s">
        <v>62</v>
      </c>
      <c r="H21" s="27" t="s">
        <v>60</v>
      </c>
      <c r="I21" s="28">
        <v>6</v>
      </c>
      <c r="J21" s="28">
        <v>8.5</v>
      </c>
    </row>
    <row r="22" spans="1:10" ht="15.75" thickBot="1" x14ac:dyDescent="0.3">
      <c r="A22" s="26">
        <v>21</v>
      </c>
      <c r="B22" s="27" t="s">
        <v>65</v>
      </c>
      <c r="C22" s="28">
        <v>8</v>
      </c>
      <c r="D22" s="28">
        <v>9</v>
      </c>
      <c r="E22" s="28">
        <v>7.7</v>
      </c>
      <c r="F22" s="28">
        <v>7</v>
      </c>
      <c r="G22" s="27" t="s">
        <v>63</v>
      </c>
      <c r="H22" s="27" t="s">
        <v>60</v>
      </c>
      <c r="I22" s="28">
        <v>6.5</v>
      </c>
      <c r="J22" s="28">
        <v>8</v>
      </c>
    </row>
    <row r="23" spans="1:10" ht="15.75" thickBot="1" x14ac:dyDescent="0.3">
      <c r="A23" s="26">
        <v>22</v>
      </c>
      <c r="B23" s="27" t="s">
        <v>65</v>
      </c>
      <c r="C23" s="28">
        <v>6</v>
      </c>
      <c r="D23" s="28">
        <v>9</v>
      </c>
      <c r="E23" s="28">
        <v>8.6999999999999993</v>
      </c>
      <c r="F23" s="28">
        <v>8</v>
      </c>
      <c r="G23" s="27" t="s">
        <v>62</v>
      </c>
      <c r="H23" s="27" t="s">
        <v>61</v>
      </c>
      <c r="I23" s="28">
        <v>6</v>
      </c>
      <c r="J23" s="28">
        <v>9</v>
      </c>
    </row>
    <row r="24" spans="1:10" ht="15.75" thickBot="1" x14ac:dyDescent="0.3">
      <c r="A24" s="26">
        <v>23</v>
      </c>
      <c r="B24" s="27" t="s">
        <v>65</v>
      </c>
      <c r="C24" s="28">
        <v>8</v>
      </c>
      <c r="D24" s="28">
        <v>9</v>
      </c>
      <c r="E24" s="28">
        <v>7.3</v>
      </c>
      <c r="F24" s="28">
        <v>10</v>
      </c>
      <c r="G24" s="27" t="s">
        <v>62</v>
      </c>
      <c r="H24" s="27" t="s">
        <v>62</v>
      </c>
      <c r="I24" s="28">
        <v>9</v>
      </c>
      <c r="J24" s="28">
        <v>7</v>
      </c>
    </row>
    <row r="25" spans="1:10" ht="15.75" thickBot="1" x14ac:dyDescent="0.3">
      <c r="A25" s="26">
        <v>24</v>
      </c>
      <c r="B25" s="27" t="s">
        <v>65</v>
      </c>
      <c r="C25" s="28">
        <v>8</v>
      </c>
      <c r="D25" s="28">
        <v>9</v>
      </c>
      <c r="E25" s="28">
        <v>8.5</v>
      </c>
      <c r="F25" s="28">
        <v>9</v>
      </c>
      <c r="G25" s="27" t="s">
        <v>61</v>
      </c>
      <c r="H25" s="27" t="s">
        <v>61</v>
      </c>
      <c r="I25" s="28">
        <v>6.5</v>
      </c>
      <c r="J25" s="28">
        <v>9</v>
      </c>
    </row>
    <row r="26" spans="1:10" ht="15.75" thickBot="1" x14ac:dyDescent="0.3">
      <c r="A26" s="26">
        <v>25</v>
      </c>
      <c r="B26" s="27" t="s">
        <v>65</v>
      </c>
      <c r="C26" s="28">
        <v>8</v>
      </c>
      <c r="D26" s="28">
        <v>9</v>
      </c>
      <c r="E26" s="28">
        <v>7</v>
      </c>
      <c r="F26" s="28">
        <v>9</v>
      </c>
      <c r="G26" s="27" t="s">
        <v>60</v>
      </c>
      <c r="H26" s="27" t="s">
        <v>61</v>
      </c>
      <c r="I26" s="28">
        <v>9</v>
      </c>
      <c r="J26" s="28">
        <v>8.5</v>
      </c>
    </row>
    <row r="28" spans="1:10" x14ac:dyDescent="0.25">
      <c r="A28" s="20" t="s">
        <v>76</v>
      </c>
      <c r="B28" s="20"/>
      <c r="C28" s="20"/>
      <c r="D28" s="20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2" sqref="F22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5" sqref="G25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P20" sqref="P20"/>
    </sheetView>
  </sheetViews>
  <sheetFormatPr defaultRowHeight="15" x14ac:dyDescent="0.25"/>
  <cols>
    <col min="1" max="1" width="9.140625" style="1"/>
    <col min="2" max="2" width="1.5703125" style="1" bestFit="1" customWidth="1"/>
    <col min="3" max="3" width="6.7109375" style="1" bestFit="1" customWidth="1"/>
    <col min="4" max="4" width="11" style="1" bestFit="1" customWidth="1"/>
    <col min="5" max="5" width="6.7109375" style="1" bestFit="1" customWidth="1"/>
    <col min="9" max="9" width="9.5703125" bestFit="1" customWidth="1"/>
    <col min="11" max="13" width="9.140625" style="5"/>
  </cols>
  <sheetData>
    <row r="1" spans="1:13" x14ac:dyDescent="0.25">
      <c r="A1" s="1" t="s">
        <v>84</v>
      </c>
      <c r="C1" s="1" t="s">
        <v>85</v>
      </c>
      <c r="D1" s="1" t="s">
        <v>123</v>
      </c>
      <c r="E1" s="1" t="s">
        <v>86</v>
      </c>
      <c r="F1" s="1" t="s">
        <v>1</v>
      </c>
    </row>
    <row r="2" spans="1:13" x14ac:dyDescent="0.25">
      <c r="A2" s="31">
        <v>26</v>
      </c>
      <c r="B2" s="31" t="s">
        <v>87</v>
      </c>
      <c r="C2" s="31">
        <v>3</v>
      </c>
      <c r="D2" s="1" t="str">
        <f>CONCATENATE(A2,B2,C2)</f>
        <v>26,3</v>
      </c>
      <c r="E2" s="34" t="s">
        <v>88</v>
      </c>
      <c r="F2" s="35">
        <v>20.100000000000001</v>
      </c>
      <c r="I2" s="41">
        <f>COUNTIF($F$2:$F$37,"&lt;"&amp;M2)/36</f>
        <v>0</v>
      </c>
      <c r="J2" s="42" t="s">
        <v>124</v>
      </c>
      <c r="K2" s="43"/>
      <c r="L2" s="44" t="s">
        <v>125</v>
      </c>
      <c r="M2" s="45">
        <f>F2</f>
        <v>20.100000000000001</v>
      </c>
    </row>
    <row r="3" spans="1:13" x14ac:dyDescent="0.25">
      <c r="A3" s="31">
        <v>32</v>
      </c>
      <c r="B3" s="31" t="s">
        <v>87</v>
      </c>
      <c r="C3" s="31">
        <v>10</v>
      </c>
      <c r="D3" s="1" t="str">
        <f t="shared" ref="D3:E37" si="0">CONCATENATE(A3,B3,C3)</f>
        <v>32,10</v>
      </c>
      <c r="E3" s="34" t="s">
        <v>89</v>
      </c>
      <c r="F3" s="35">
        <v>23.6</v>
      </c>
      <c r="I3" s="40">
        <f t="shared" ref="I3:I37" si="1">COUNTIF($F$2:$F$37,"&lt;"&amp;M3)/36</f>
        <v>2.7777777777777776E-2</v>
      </c>
      <c r="J3" s="37" t="s">
        <v>124</v>
      </c>
      <c r="K3" s="38">
        <f>M2</f>
        <v>20.100000000000001</v>
      </c>
      <c r="L3" s="36" t="s">
        <v>127</v>
      </c>
      <c r="M3" s="39">
        <f t="shared" ref="M3:M37" si="2">F3</f>
        <v>23.6</v>
      </c>
    </row>
    <row r="4" spans="1:13" x14ac:dyDescent="0.25">
      <c r="A4" s="31">
        <v>36</v>
      </c>
      <c r="B4" s="31" t="s">
        <v>87</v>
      </c>
      <c r="C4" s="31">
        <v>5</v>
      </c>
      <c r="D4" s="1" t="str">
        <f t="shared" si="0"/>
        <v>36,5</v>
      </c>
      <c r="E4" s="34" t="s">
        <v>90</v>
      </c>
      <c r="F4" s="35">
        <v>25.8</v>
      </c>
      <c r="I4" s="40">
        <f t="shared" si="1"/>
        <v>5.5555555555555552E-2</v>
      </c>
      <c r="J4" s="37" t="s">
        <v>124</v>
      </c>
      <c r="K4" s="38">
        <f>M3</f>
        <v>23.6</v>
      </c>
      <c r="L4" s="36" t="s">
        <v>127</v>
      </c>
      <c r="M4" s="39">
        <f t="shared" si="2"/>
        <v>25.8</v>
      </c>
    </row>
    <row r="5" spans="1:13" x14ac:dyDescent="0.25">
      <c r="A5" s="31">
        <v>20</v>
      </c>
      <c r="B5" s="31" t="s">
        <v>87</v>
      </c>
      <c r="C5" s="31">
        <v>10</v>
      </c>
      <c r="D5" s="1" t="str">
        <f t="shared" si="0"/>
        <v>20,10</v>
      </c>
      <c r="E5" s="34" t="s">
        <v>91</v>
      </c>
      <c r="F5" s="35">
        <v>26.1</v>
      </c>
      <c r="I5" s="40">
        <f t="shared" si="1"/>
        <v>8.3333333333333329E-2</v>
      </c>
      <c r="J5" s="37" t="s">
        <v>124</v>
      </c>
      <c r="K5" s="38">
        <f t="shared" ref="K5:K37" si="3">M4</f>
        <v>25.8</v>
      </c>
      <c r="L5" s="36" t="s">
        <v>127</v>
      </c>
      <c r="M5" s="39">
        <f t="shared" si="2"/>
        <v>26.1</v>
      </c>
    </row>
    <row r="6" spans="1:13" x14ac:dyDescent="0.25">
      <c r="A6" s="31">
        <v>40</v>
      </c>
      <c r="B6" s="31" t="s">
        <v>87</v>
      </c>
      <c r="C6" s="31">
        <v>7</v>
      </c>
      <c r="D6" s="1" t="str">
        <f t="shared" si="0"/>
        <v>40,7</v>
      </c>
      <c r="E6" s="34" t="s">
        <v>92</v>
      </c>
      <c r="F6" s="35">
        <v>26.3</v>
      </c>
      <c r="I6" s="40">
        <f t="shared" si="1"/>
        <v>0.1111111111111111</v>
      </c>
      <c r="J6" s="37" t="s">
        <v>124</v>
      </c>
      <c r="K6" s="38">
        <f t="shared" si="3"/>
        <v>26.1</v>
      </c>
      <c r="L6" s="36" t="s">
        <v>127</v>
      </c>
      <c r="M6" s="39">
        <f t="shared" si="2"/>
        <v>26.3</v>
      </c>
    </row>
    <row r="7" spans="1:13" x14ac:dyDescent="0.25">
      <c r="A7" s="31">
        <v>28</v>
      </c>
      <c r="B7" s="31" t="s">
        <v>87</v>
      </c>
      <c r="C7" s="31">
        <v>0</v>
      </c>
      <c r="D7" s="1" t="str">
        <f t="shared" si="0"/>
        <v>28,0</v>
      </c>
      <c r="E7" s="34" t="s">
        <v>93</v>
      </c>
      <c r="F7" s="35">
        <v>27.11</v>
      </c>
      <c r="I7" s="40">
        <f t="shared" si="1"/>
        <v>0.1388888888888889</v>
      </c>
      <c r="J7" s="37" t="s">
        <v>124</v>
      </c>
      <c r="K7" s="38">
        <f t="shared" si="3"/>
        <v>26.3</v>
      </c>
      <c r="L7" s="36" t="s">
        <v>127</v>
      </c>
      <c r="M7" s="39">
        <f t="shared" si="2"/>
        <v>27.11</v>
      </c>
    </row>
    <row r="8" spans="1:13" x14ac:dyDescent="0.25">
      <c r="A8" s="31">
        <v>41</v>
      </c>
      <c r="B8" s="31" t="s">
        <v>87</v>
      </c>
      <c r="C8" s="31">
        <v>0</v>
      </c>
      <c r="D8" s="1" t="str">
        <f t="shared" si="0"/>
        <v>41,0</v>
      </c>
      <c r="E8" s="34" t="s">
        <v>94</v>
      </c>
      <c r="F8" s="35">
        <v>28</v>
      </c>
      <c r="I8" s="40">
        <f t="shared" si="1"/>
        <v>0.16666666666666666</v>
      </c>
      <c r="J8" s="37" t="s">
        <v>124</v>
      </c>
      <c r="K8" s="38">
        <f t="shared" si="3"/>
        <v>27.11</v>
      </c>
      <c r="L8" s="36" t="s">
        <v>127</v>
      </c>
      <c r="M8" s="39">
        <f t="shared" si="2"/>
        <v>28</v>
      </c>
    </row>
    <row r="9" spans="1:13" x14ac:dyDescent="0.25">
      <c r="A9" s="31">
        <v>43</v>
      </c>
      <c r="B9" s="31" t="s">
        <v>87</v>
      </c>
      <c r="C9" s="31">
        <v>4</v>
      </c>
      <c r="D9" s="1" t="str">
        <f t="shared" si="0"/>
        <v>43,4</v>
      </c>
      <c r="E9" s="34" t="s">
        <v>95</v>
      </c>
      <c r="F9" s="35">
        <v>29.8</v>
      </c>
      <c r="I9" s="40">
        <f t="shared" si="1"/>
        <v>0.19444444444444445</v>
      </c>
      <c r="J9" s="37" t="s">
        <v>124</v>
      </c>
      <c r="K9" s="38">
        <f t="shared" si="3"/>
        <v>28</v>
      </c>
      <c r="L9" s="36" t="s">
        <v>127</v>
      </c>
      <c r="M9" s="39">
        <f t="shared" si="2"/>
        <v>29.8</v>
      </c>
    </row>
    <row r="10" spans="1:13" x14ac:dyDescent="0.25">
      <c r="A10" s="31">
        <v>34</v>
      </c>
      <c r="B10" s="31" t="s">
        <v>87</v>
      </c>
      <c r="C10" s="31">
        <v>10</v>
      </c>
      <c r="D10" s="1" t="str">
        <f t="shared" si="0"/>
        <v>34,10</v>
      </c>
      <c r="E10" s="34" t="s">
        <v>96</v>
      </c>
      <c r="F10" s="35">
        <v>30.5</v>
      </c>
      <c r="I10" s="40">
        <f t="shared" si="1"/>
        <v>0.22222222222222221</v>
      </c>
      <c r="J10" s="37" t="s">
        <v>124</v>
      </c>
      <c r="K10" s="38">
        <f t="shared" si="3"/>
        <v>29.8</v>
      </c>
      <c r="L10" s="36" t="s">
        <v>127</v>
      </c>
      <c r="M10" s="39">
        <f t="shared" si="2"/>
        <v>30.5</v>
      </c>
    </row>
    <row r="11" spans="1:13" x14ac:dyDescent="0.25">
      <c r="A11" s="31">
        <v>23</v>
      </c>
      <c r="B11" s="31" t="s">
        <v>87</v>
      </c>
      <c r="C11" s="31">
        <v>6</v>
      </c>
      <c r="D11" s="1" t="str">
        <f t="shared" si="0"/>
        <v>23,6</v>
      </c>
      <c r="E11" s="34" t="s">
        <v>97</v>
      </c>
      <c r="F11" s="35">
        <v>30.9</v>
      </c>
      <c r="I11" s="40">
        <f t="shared" si="1"/>
        <v>0.25</v>
      </c>
      <c r="J11" s="37" t="s">
        <v>124</v>
      </c>
      <c r="K11" s="38">
        <f t="shared" si="3"/>
        <v>30.5</v>
      </c>
      <c r="L11" s="36" t="s">
        <v>127</v>
      </c>
      <c r="M11" s="39">
        <f t="shared" si="2"/>
        <v>30.9</v>
      </c>
    </row>
    <row r="12" spans="1:13" x14ac:dyDescent="0.25">
      <c r="A12" s="31">
        <v>33</v>
      </c>
      <c r="B12" s="31" t="s">
        <v>87</v>
      </c>
      <c r="C12" s="31">
        <v>6</v>
      </c>
      <c r="D12" s="1" t="str">
        <f t="shared" si="0"/>
        <v>33,6</v>
      </c>
      <c r="E12" s="34" t="s">
        <v>98</v>
      </c>
      <c r="F12" s="35">
        <v>31.5</v>
      </c>
      <c r="I12" s="40">
        <f t="shared" si="1"/>
        <v>0.27777777777777779</v>
      </c>
      <c r="J12" s="37" t="s">
        <v>124</v>
      </c>
      <c r="K12" s="38">
        <f t="shared" si="3"/>
        <v>30.9</v>
      </c>
      <c r="L12" s="36" t="s">
        <v>127</v>
      </c>
      <c r="M12" s="39">
        <f t="shared" si="2"/>
        <v>31.5</v>
      </c>
    </row>
    <row r="13" spans="1:13" x14ac:dyDescent="0.25">
      <c r="A13" s="31">
        <v>27</v>
      </c>
      <c r="B13" s="31" t="s">
        <v>87</v>
      </c>
      <c r="C13" s="31">
        <v>11</v>
      </c>
      <c r="D13" s="1" t="str">
        <f t="shared" si="0"/>
        <v>27,11</v>
      </c>
      <c r="E13" s="34" t="s">
        <v>99</v>
      </c>
      <c r="F13" s="35">
        <v>31.7</v>
      </c>
      <c r="I13" s="40">
        <f t="shared" si="1"/>
        <v>0.30555555555555558</v>
      </c>
      <c r="J13" s="37" t="s">
        <v>124</v>
      </c>
      <c r="K13" s="38">
        <f t="shared" si="3"/>
        <v>31.5</v>
      </c>
      <c r="L13" s="36" t="s">
        <v>127</v>
      </c>
      <c r="M13" s="39">
        <f t="shared" si="2"/>
        <v>31.7</v>
      </c>
    </row>
    <row r="14" spans="1:13" x14ac:dyDescent="0.25">
      <c r="A14" s="31">
        <v>37</v>
      </c>
      <c r="B14" s="31" t="s">
        <v>87</v>
      </c>
      <c r="C14" s="31">
        <v>5</v>
      </c>
      <c r="D14" s="1" t="str">
        <f t="shared" si="0"/>
        <v>37,5</v>
      </c>
      <c r="E14" s="34" t="s">
        <v>100</v>
      </c>
      <c r="F14" s="35">
        <v>32.1</v>
      </c>
      <c r="I14" s="40">
        <f t="shared" si="1"/>
        <v>0.33333333333333331</v>
      </c>
      <c r="J14" s="37" t="s">
        <v>124</v>
      </c>
      <c r="K14" s="38">
        <f t="shared" si="3"/>
        <v>31.7</v>
      </c>
      <c r="L14" s="36" t="s">
        <v>127</v>
      </c>
      <c r="M14" s="39">
        <f t="shared" si="2"/>
        <v>32.1</v>
      </c>
    </row>
    <row r="15" spans="1:13" x14ac:dyDescent="0.25">
      <c r="A15" s="31">
        <v>44</v>
      </c>
      <c r="B15" s="31" t="s">
        <v>87</v>
      </c>
      <c r="C15" s="31">
        <v>2</v>
      </c>
      <c r="D15" s="1" t="str">
        <f t="shared" si="0"/>
        <v>44,2</v>
      </c>
      <c r="E15" s="34" t="s">
        <v>101</v>
      </c>
      <c r="F15" s="35">
        <v>32.5</v>
      </c>
      <c r="I15" s="40">
        <f t="shared" si="1"/>
        <v>0.3611111111111111</v>
      </c>
      <c r="J15" s="37" t="s">
        <v>124</v>
      </c>
      <c r="K15" s="38">
        <f t="shared" si="3"/>
        <v>32.1</v>
      </c>
      <c r="L15" s="36" t="s">
        <v>127</v>
      </c>
      <c r="M15" s="39">
        <f t="shared" si="2"/>
        <v>32.5</v>
      </c>
    </row>
    <row r="16" spans="1:13" x14ac:dyDescent="0.25">
      <c r="A16" s="31">
        <v>30</v>
      </c>
      <c r="B16" s="31" t="s">
        <v>87</v>
      </c>
      <c r="C16" s="31">
        <v>5</v>
      </c>
      <c r="D16" s="1" t="str">
        <f t="shared" si="0"/>
        <v>30,5</v>
      </c>
      <c r="E16" s="34" t="s">
        <v>102</v>
      </c>
      <c r="F16" s="35">
        <v>33.6</v>
      </c>
      <c r="I16" s="40">
        <f t="shared" si="1"/>
        <v>0.3888888888888889</v>
      </c>
      <c r="J16" s="37" t="s">
        <v>124</v>
      </c>
      <c r="K16" s="38">
        <f t="shared" si="3"/>
        <v>32.5</v>
      </c>
      <c r="L16" s="36" t="s">
        <v>127</v>
      </c>
      <c r="M16" s="39">
        <f t="shared" si="2"/>
        <v>33.6</v>
      </c>
    </row>
    <row r="17" spans="1:13" x14ac:dyDescent="0.25">
      <c r="A17" s="31">
        <v>38</v>
      </c>
      <c r="B17" s="31" t="s">
        <v>87</v>
      </c>
      <c r="C17" s="31">
        <v>8</v>
      </c>
      <c r="D17" s="1" t="str">
        <f t="shared" si="0"/>
        <v>38,8</v>
      </c>
      <c r="E17" s="34" t="s">
        <v>103</v>
      </c>
      <c r="F17" s="35">
        <v>33.700000000000003</v>
      </c>
      <c r="I17" s="40">
        <f t="shared" si="1"/>
        <v>0.41666666666666669</v>
      </c>
      <c r="J17" s="37" t="s">
        <v>124</v>
      </c>
      <c r="K17" s="38">
        <f t="shared" si="3"/>
        <v>33.6</v>
      </c>
      <c r="L17" s="36" t="s">
        <v>127</v>
      </c>
      <c r="M17" s="39">
        <f t="shared" si="2"/>
        <v>33.700000000000003</v>
      </c>
    </row>
    <row r="18" spans="1:13" x14ac:dyDescent="0.25">
      <c r="A18" s="31">
        <v>31</v>
      </c>
      <c r="B18" s="31" t="s">
        <v>87</v>
      </c>
      <c r="C18" s="31">
        <v>7</v>
      </c>
      <c r="D18" s="1" t="str">
        <f t="shared" si="0"/>
        <v>31,7</v>
      </c>
      <c r="E18" s="34" t="s">
        <v>104</v>
      </c>
      <c r="F18" s="35">
        <v>34.1</v>
      </c>
      <c r="H18" t="s">
        <v>128</v>
      </c>
      <c r="I18" s="40">
        <f t="shared" si="1"/>
        <v>0.44444444444444442</v>
      </c>
      <c r="J18" s="37" t="s">
        <v>124</v>
      </c>
      <c r="K18" s="38">
        <f t="shared" si="3"/>
        <v>33.700000000000003</v>
      </c>
      <c r="L18" s="36" t="s">
        <v>127</v>
      </c>
      <c r="M18" s="39">
        <f t="shared" si="2"/>
        <v>34.1</v>
      </c>
    </row>
    <row r="19" spans="1:13" x14ac:dyDescent="0.25">
      <c r="A19" s="31">
        <v>39</v>
      </c>
      <c r="B19" s="31" t="s">
        <v>87</v>
      </c>
      <c r="C19" s="31">
        <v>7</v>
      </c>
      <c r="D19" s="1" t="str">
        <f t="shared" si="0"/>
        <v>39,7</v>
      </c>
      <c r="E19" s="34" t="s">
        <v>105</v>
      </c>
      <c r="F19" s="35">
        <v>34.200000000000003</v>
      </c>
      <c r="I19" s="40">
        <f t="shared" si="1"/>
        <v>0.47222222222222221</v>
      </c>
      <c r="J19" s="37" t="s">
        <v>124</v>
      </c>
      <c r="K19" s="38">
        <f t="shared" si="3"/>
        <v>34.1</v>
      </c>
      <c r="L19" s="36" t="s">
        <v>127</v>
      </c>
      <c r="M19" s="39">
        <f t="shared" si="2"/>
        <v>34.200000000000003</v>
      </c>
    </row>
    <row r="20" spans="1:13" x14ac:dyDescent="0.25">
      <c r="A20" s="31">
        <v>25</v>
      </c>
      <c r="B20" s="31" t="s">
        <v>87</v>
      </c>
      <c r="C20" s="31">
        <v>8</v>
      </c>
      <c r="D20" s="1" t="str">
        <f t="shared" si="0"/>
        <v>25,8</v>
      </c>
      <c r="E20" s="34" t="s">
        <v>106</v>
      </c>
      <c r="F20" s="35">
        <v>35</v>
      </c>
      <c r="I20" s="40">
        <f t="shared" si="1"/>
        <v>0.5</v>
      </c>
      <c r="J20" s="37" t="s">
        <v>124</v>
      </c>
      <c r="K20" s="38">
        <f t="shared" si="3"/>
        <v>34.200000000000003</v>
      </c>
      <c r="L20" s="36" t="s">
        <v>127</v>
      </c>
      <c r="M20" s="39">
        <f t="shared" si="2"/>
        <v>35</v>
      </c>
    </row>
    <row r="21" spans="1:13" x14ac:dyDescent="0.25">
      <c r="A21" s="31">
        <v>37</v>
      </c>
      <c r="B21" s="31" t="s">
        <v>87</v>
      </c>
      <c r="C21" s="31">
        <v>4</v>
      </c>
      <c r="D21" s="1" t="str">
        <f t="shared" si="0"/>
        <v>37,4</v>
      </c>
      <c r="E21" s="34" t="s">
        <v>107</v>
      </c>
      <c r="F21" s="35">
        <v>35.1</v>
      </c>
      <c r="I21" s="40">
        <f t="shared" si="1"/>
        <v>0.52777777777777779</v>
      </c>
      <c r="J21" s="37" t="s">
        <v>124</v>
      </c>
      <c r="K21" s="38">
        <f t="shared" si="3"/>
        <v>35</v>
      </c>
      <c r="L21" s="36" t="s">
        <v>127</v>
      </c>
      <c r="M21" s="39">
        <f t="shared" si="2"/>
        <v>35.1</v>
      </c>
    </row>
    <row r="22" spans="1:13" x14ac:dyDescent="0.25">
      <c r="A22" s="31">
        <v>30</v>
      </c>
      <c r="B22" s="31" t="s">
        <v>87</v>
      </c>
      <c r="C22" s="31">
        <v>9</v>
      </c>
      <c r="D22" s="1" t="str">
        <f t="shared" si="0"/>
        <v>30,9</v>
      </c>
      <c r="E22" s="34" t="s">
        <v>108</v>
      </c>
      <c r="F22" s="35">
        <v>36.4</v>
      </c>
      <c r="I22" s="40">
        <f t="shared" si="1"/>
        <v>0.55555555555555558</v>
      </c>
      <c r="J22" s="37" t="s">
        <v>124</v>
      </c>
      <c r="K22" s="38">
        <f t="shared" si="3"/>
        <v>35.1</v>
      </c>
      <c r="L22" s="36" t="s">
        <v>127</v>
      </c>
      <c r="M22" s="39">
        <f t="shared" si="2"/>
        <v>36.4</v>
      </c>
    </row>
    <row r="23" spans="1:13" x14ac:dyDescent="0.25">
      <c r="A23" s="31">
        <v>34</v>
      </c>
      <c r="B23" s="31" t="s">
        <v>87</v>
      </c>
      <c r="C23" s="31">
        <v>2</v>
      </c>
      <c r="D23" s="1" t="str">
        <f t="shared" si="0"/>
        <v>34,2</v>
      </c>
      <c r="E23" s="34" t="s">
        <v>109</v>
      </c>
      <c r="F23" s="35">
        <v>36.5</v>
      </c>
      <c r="I23" s="40">
        <f t="shared" si="1"/>
        <v>0.58333333333333337</v>
      </c>
      <c r="J23" s="37" t="s">
        <v>124</v>
      </c>
      <c r="K23" s="38">
        <f t="shared" si="3"/>
        <v>36.4</v>
      </c>
      <c r="L23" s="36" t="s">
        <v>127</v>
      </c>
      <c r="M23" s="39">
        <f t="shared" si="2"/>
        <v>36.5</v>
      </c>
    </row>
    <row r="24" spans="1:13" x14ac:dyDescent="0.25">
      <c r="A24" s="31">
        <v>41</v>
      </c>
      <c r="B24" s="31" t="s">
        <v>87</v>
      </c>
      <c r="C24" s="31">
        <v>0</v>
      </c>
      <c r="D24" s="1" t="str">
        <f t="shared" si="0"/>
        <v>41,0</v>
      </c>
      <c r="E24" s="34" t="s">
        <v>94</v>
      </c>
      <c r="F24" s="35">
        <v>37.4</v>
      </c>
      <c r="I24" s="40">
        <f t="shared" si="1"/>
        <v>0.61111111111111116</v>
      </c>
      <c r="J24" s="37" t="s">
        <v>124</v>
      </c>
      <c r="K24" s="38">
        <f t="shared" si="3"/>
        <v>36.5</v>
      </c>
      <c r="L24" s="36" t="s">
        <v>127</v>
      </c>
      <c r="M24" s="39">
        <f t="shared" si="2"/>
        <v>37.4</v>
      </c>
    </row>
    <row r="25" spans="1:13" x14ac:dyDescent="0.25">
      <c r="A25" s="31">
        <v>26</v>
      </c>
      <c r="B25" s="31" t="s">
        <v>87</v>
      </c>
      <c r="C25" s="31">
        <v>1</v>
      </c>
      <c r="D25" s="1" t="str">
        <f t="shared" si="0"/>
        <v>26,1</v>
      </c>
      <c r="E25" s="34" t="s">
        <v>110</v>
      </c>
      <c r="F25" s="35">
        <v>37.5</v>
      </c>
      <c r="I25" s="40">
        <f t="shared" si="1"/>
        <v>0.63888888888888884</v>
      </c>
      <c r="J25" s="37" t="s">
        <v>124</v>
      </c>
      <c r="K25" s="38">
        <f t="shared" si="3"/>
        <v>37.4</v>
      </c>
      <c r="L25" s="36" t="s">
        <v>127</v>
      </c>
      <c r="M25" s="39">
        <f t="shared" si="2"/>
        <v>37.5</v>
      </c>
    </row>
    <row r="26" spans="1:13" x14ac:dyDescent="0.25">
      <c r="A26" s="31">
        <v>32</v>
      </c>
      <c r="B26" s="31" t="s">
        <v>87</v>
      </c>
      <c r="C26" s="31">
        <v>5</v>
      </c>
      <c r="D26" s="1" t="str">
        <f t="shared" si="0"/>
        <v>32,5</v>
      </c>
      <c r="E26" s="34" t="s">
        <v>111</v>
      </c>
      <c r="F26" s="35">
        <v>38.799999999999997</v>
      </c>
      <c r="I26" s="40">
        <f t="shared" si="1"/>
        <v>0.66666666666666663</v>
      </c>
      <c r="J26" s="37" t="s">
        <v>124</v>
      </c>
      <c r="K26" s="38">
        <f t="shared" si="3"/>
        <v>37.5</v>
      </c>
      <c r="L26" s="36" t="s">
        <v>127</v>
      </c>
      <c r="M26" s="39">
        <f t="shared" si="2"/>
        <v>38.799999999999997</v>
      </c>
    </row>
    <row r="27" spans="1:13" x14ac:dyDescent="0.25">
      <c r="A27" s="31">
        <v>35</v>
      </c>
      <c r="B27" s="31" t="s">
        <v>87</v>
      </c>
      <c r="C27" s="31">
        <v>0</v>
      </c>
      <c r="D27" s="1" t="str">
        <f t="shared" si="0"/>
        <v>35,0</v>
      </c>
      <c r="E27" s="34" t="s">
        <v>112</v>
      </c>
      <c r="F27" s="35">
        <v>39.700000000000003</v>
      </c>
      <c r="I27" s="40">
        <f t="shared" si="1"/>
        <v>0.69444444444444442</v>
      </c>
      <c r="J27" s="37" t="s">
        <v>124</v>
      </c>
      <c r="K27" s="38">
        <f t="shared" si="3"/>
        <v>38.799999999999997</v>
      </c>
      <c r="L27" s="36" t="s">
        <v>127</v>
      </c>
      <c r="M27" s="39">
        <f t="shared" si="2"/>
        <v>39.700000000000003</v>
      </c>
    </row>
    <row r="28" spans="1:13" x14ac:dyDescent="0.25">
      <c r="A28" s="31">
        <v>46</v>
      </c>
      <c r="B28" s="31" t="s">
        <v>87</v>
      </c>
      <c r="C28" s="31">
        <v>7</v>
      </c>
      <c r="D28" s="1" t="str">
        <f t="shared" si="0"/>
        <v>46,7</v>
      </c>
      <c r="E28" s="34" t="s">
        <v>113</v>
      </c>
      <c r="F28" s="35">
        <v>40.6</v>
      </c>
      <c r="I28" s="40">
        <f t="shared" si="1"/>
        <v>0.72222222222222221</v>
      </c>
      <c r="J28" s="37" t="s">
        <v>124</v>
      </c>
      <c r="K28" s="38">
        <f t="shared" si="3"/>
        <v>39.700000000000003</v>
      </c>
      <c r="L28" s="36" t="s">
        <v>127</v>
      </c>
      <c r="M28" s="39">
        <f t="shared" si="2"/>
        <v>40.6</v>
      </c>
    </row>
    <row r="29" spans="1:13" x14ac:dyDescent="0.25">
      <c r="A29" s="31">
        <v>29</v>
      </c>
      <c r="B29" s="31" t="s">
        <v>87</v>
      </c>
      <c r="C29" s="31">
        <v>8</v>
      </c>
      <c r="D29" s="1" t="str">
        <f t="shared" si="0"/>
        <v>29,8</v>
      </c>
      <c r="E29" s="34" t="s">
        <v>114</v>
      </c>
      <c r="F29" s="35">
        <v>40.700000000000003</v>
      </c>
      <c r="I29" s="40">
        <f t="shared" si="1"/>
        <v>0.75</v>
      </c>
      <c r="J29" s="37" t="s">
        <v>124</v>
      </c>
      <c r="K29" s="38">
        <f t="shared" si="3"/>
        <v>40.6</v>
      </c>
      <c r="L29" s="36" t="s">
        <v>127</v>
      </c>
      <c r="M29" s="39">
        <f t="shared" si="2"/>
        <v>40.700000000000003</v>
      </c>
    </row>
    <row r="30" spans="1:13" x14ac:dyDescent="0.25">
      <c r="A30" s="31">
        <v>40</v>
      </c>
      <c r="B30" s="31" t="s">
        <v>87</v>
      </c>
      <c r="C30" s="31">
        <v>6</v>
      </c>
      <c r="D30" s="1" t="str">
        <f t="shared" si="0"/>
        <v>40,6</v>
      </c>
      <c r="E30" s="34" t="s">
        <v>115</v>
      </c>
      <c r="F30" s="35">
        <v>41</v>
      </c>
      <c r="I30" s="40">
        <f t="shared" si="1"/>
        <v>0.77777777777777779</v>
      </c>
      <c r="J30" s="37" t="s">
        <v>124</v>
      </c>
      <c r="K30" s="38">
        <f t="shared" si="3"/>
        <v>40.700000000000003</v>
      </c>
      <c r="L30" s="36" t="s">
        <v>127</v>
      </c>
      <c r="M30" s="39">
        <f t="shared" si="2"/>
        <v>41</v>
      </c>
    </row>
    <row r="31" spans="1:13" x14ac:dyDescent="0.25">
      <c r="A31" s="31">
        <v>35</v>
      </c>
      <c r="B31" s="31" t="s">
        <v>87</v>
      </c>
      <c r="C31" s="31">
        <v>10</v>
      </c>
      <c r="D31" s="1" t="str">
        <f t="shared" si="0"/>
        <v>35,10</v>
      </c>
      <c r="E31" s="34" t="s">
        <v>116</v>
      </c>
      <c r="F31" s="35">
        <v>41</v>
      </c>
      <c r="I31" s="40">
        <f t="shared" si="1"/>
        <v>0.77777777777777779</v>
      </c>
      <c r="J31" s="37" t="s">
        <v>124</v>
      </c>
      <c r="K31" s="38">
        <f t="shared" si="3"/>
        <v>41</v>
      </c>
      <c r="L31" s="36" t="s">
        <v>127</v>
      </c>
      <c r="M31" s="39">
        <f t="shared" si="2"/>
        <v>41</v>
      </c>
    </row>
    <row r="32" spans="1:13" x14ac:dyDescent="0.25">
      <c r="A32" s="31">
        <v>31</v>
      </c>
      <c r="B32" s="31" t="s">
        <v>87</v>
      </c>
      <c r="C32" s="31">
        <v>5</v>
      </c>
      <c r="D32" s="1" t="str">
        <f t="shared" si="0"/>
        <v>31,5</v>
      </c>
      <c r="E32" s="34" t="s">
        <v>117</v>
      </c>
      <c r="F32" s="35">
        <v>42.2</v>
      </c>
      <c r="I32" s="40">
        <f t="shared" si="1"/>
        <v>0.83333333333333337</v>
      </c>
      <c r="J32" s="37" t="s">
        <v>124</v>
      </c>
      <c r="K32" s="38">
        <f t="shared" si="3"/>
        <v>41</v>
      </c>
      <c r="L32" s="36" t="s">
        <v>127</v>
      </c>
      <c r="M32" s="39">
        <f t="shared" si="2"/>
        <v>42.2</v>
      </c>
    </row>
    <row r="33" spans="1:13" x14ac:dyDescent="0.25">
      <c r="A33" s="31">
        <v>36</v>
      </c>
      <c r="B33" s="31" t="s">
        <v>87</v>
      </c>
      <c r="C33" s="31">
        <v>4</v>
      </c>
      <c r="D33" s="1" t="str">
        <f t="shared" si="0"/>
        <v>36,4</v>
      </c>
      <c r="E33" s="34" t="s">
        <v>118</v>
      </c>
      <c r="F33" s="35">
        <v>43.4</v>
      </c>
      <c r="I33" s="40">
        <f t="shared" si="1"/>
        <v>0.86111111111111116</v>
      </c>
      <c r="J33" s="37" t="s">
        <v>124</v>
      </c>
      <c r="K33" s="38">
        <f t="shared" si="3"/>
        <v>42.2</v>
      </c>
      <c r="L33" s="36" t="s">
        <v>127</v>
      </c>
      <c r="M33" s="39">
        <f t="shared" si="2"/>
        <v>43.4</v>
      </c>
    </row>
    <row r="34" spans="1:13" x14ac:dyDescent="0.25">
      <c r="A34" s="31">
        <v>43</v>
      </c>
      <c r="B34" s="31" t="s">
        <v>87</v>
      </c>
      <c r="C34" s="31">
        <v>7</v>
      </c>
      <c r="D34" s="1" t="str">
        <f t="shared" si="0"/>
        <v>43,7</v>
      </c>
      <c r="E34" s="34" t="s">
        <v>119</v>
      </c>
      <c r="F34" s="35">
        <v>43.7</v>
      </c>
      <c r="I34" s="40">
        <f t="shared" si="1"/>
        <v>0.88888888888888884</v>
      </c>
      <c r="J34" s="37" t="s">
        <v>124</v>
      </c>
      <c r="K34" s="38">
        <f t="shared" si="3"/>
        <v>43.4</v>
      </c>
      <c r="L34" s="36" t="s">
        <v>127</v>
      </c>
      <c r="M34" s="39">
        <f t="shared" si="2"/>
        <v>43.7</v>
      </c>
    </row>
    <row r="35" spans="1:13" x14ac:dyDescent="0.25">
      <c r="A35" s="31">
        <v>33</v>
      </c>
      <c r="B35" s="31" t="s">
        <v>87</v>
      </c>
      <c r="C35" s="31">
        <v>7</v>
      </c>
      <c r="D35" s="1" t="str">
        <f t="shared" si="0"/>
        <v>33,7</v>
      </c>
      <c r="E35" s="34" t="s">
        <v>120</v>
      </c>
      <c r="F35" s="35">
        <v>44.2</v>
      </c>
      <c r="I35" s="40">
        <f t="shared" si="1"/>
        <v>0.91666666666666663</v>
      </c>
      <c r="J35" s="37" t="s">
        <v>124</v>
      </c>
      <c r="K35" s="38">
        <f t="shared" si="3"/>
        <v>43.7</v>
      </c>
      <c r="L35" s="36" t="s">
        <v>127</v>
      </c>
      <c r="M35" s="39">
        <f t="shared" si="2"/>
        <v>44.2</v>
      </c>
    </row>
    <row r="36" spans="1:13" x14ac:dyDescent="0.25">
      <c r="A36" s="32">
        <v>48</v>
      </c>
      <c r="B36" s="31" t="s">
        <v>87</v>
      </c>
      <c r="C36" s="32">
        <v>11</v>
      </c>
      <c r="D36" s="1" t="str">
        <f t="shared" si="0"/>
        <v>48,11</v>
      </c>
      <c r="E36" s="34" t="s">
        <v>121</v>
      </c>
      <c r="F36" s="35">
        <v>46.7</v>
      </c>
      <c r="I36" s="40">
        <f t="shared" si="1"/>
        <v>0.94444444444444442</v>
      </c>
      <c r="J36" s="37" t="s">
        <v>124</v>
      </c>
      <c r="K36" s="38">
        <f t="shared" si="3"/>
        <v>44.2</v>
      </c>
      <c r="L36" s="36" t="s">
        <v>127</v>
      </c>
      <c r="M36" s="39">
        <f t="shared" si="2"/>
        <v>46.7</v>
      </c>
    </row>
    <row r="37" spans="1:13" x14ac:dyDescent="0.25">
      <c r="A37" s="33">
        <v>42</v>
      </c>
      <c r="B37" s="31" t="s">
        <v>87</v>
      </c>
      <c r="C37" s="33">
        <v>2</v>
      </c>
      <c r="D37" s="1" t="str">
        <f t="shared" si="0"/>
        <v>42,2</v>
      </c>
      <c r="E37" s="34" t="s">
        <v>122</v>
      </c>
      <c r="F37" s="35">
        <v>48.11</v>
      </c>
      <c r="I37" s="40">
        <f t="shared" si="1"/>
        <v>0.97222222222222221</v>
      </c>
      <c r="J37" s="37" t="s">
        <v>124</v>
      </c>
      <c r="K37" s="38">
        <f t="shared" si="3"/>
        <v>46.7</v>
      </c>
      <c r="L37" s="36" t="s">
        <v>127</v>
      </c>
      <c r="M37" s="39">
        <f t="shared" si="2"/>
        <v>48.11</v>
      </c>
    </row>
    <row r="38" spans="1:13" x14ac:dyDescent="0.25">
      <c r="I38" s="46">
        <v>1</v>
      </c>
      <c r="J38" s="47" t="s">
        <v>124</v>
      </c>
      <c r="K38" s="48"/>
      <c r="L38" s="49" t="s">
        <v>126</v>
      </c>
      <c r="M38" s="50">
        <v>48.11</v>
      </c>
    </row>
  </sheetData>
  <sortState ref="F2:F37">
    <sortCondition ref="F2"/>
  </sortState>
  <pageMargins left="0.511811024" right="0.511811024" top="0.78740157499999996" bottom="0.78740157499999996" header="0.31496062000000002" footer="0.31496062000000002"/>
  <ignoredErrors>
    <ignoredError sqref="E2:E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ex4</vt:lpstr>
      <vt:lpstr>ex6</vt:lpstr>
      <vt:lpstr>ex7</vt:lpstr>
      <vt:lpstr>ex9</vt:lpstr>
      <vt:lpstr>ex11</vt:lpstr>
      <vt:lpstr>ex16</vt:lpstr>
      <vt:lpstr>ex18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Bastos</dc:creator>
  <cp:lastModifiedBy>Fernando Bastos</cp:lastModifiedBy>
  <dcterms:created xsi:type="dcterms:W3CDTF">2018-08-19T12:45:16Z</dcterms:created>
  <dcterms:modified xsi:type="dcterms:W3CDTF">2018-08-19T14:55:31Z</dcterms:modified>
</cp:coreProperties>
</file>